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310" windowHeight="9600" activeTab="0"/>
  </bookViews>
  <sheets>
    <sheet name="BUDGET" sheetId="1" r:id="rId1"/>
    <sheet name="TIF Calcs" sheetId="2" r:id="rId2"/>
    <sheet name="Cash Flow" sheetId="3" r:id="rId3"/>
  </sheets>
  <definedNames>
    <definedName name="_xlnm.Print_Titles" localSheetId="0">'BUDGET'!$1:$2</definedName>
    <definedName name="_xlnm.Print_Titles" localSheetId="2">'Cash Flow'!$1:$2</definedName>
  </definedNames>
  <calcPr fullCalcOnLoad="1"/>
</workbook>
</file>

<file path=xl/sharedStrings.xml><?xml version="1.0" encoding="utf-8"?>
<sst xmlns="http://schemas.openxmlformats.org/spreadsheetml/2006/main" count="154" uniqueCount="115">
  <si>
    <t xml:space="preserve">Balance Forward </t>
  </si>
  <si>
    <r>
      <t>TAX INCREMENT FUNDS</t>
    </r>
    <r>
      <rPr>
        <b/>
        <sz val="10"/>
        <color indexed="10"/>
        <rFont val="Arial Narrow"/>
        <family val="2"/>
      </rPr>
      <t xml:space="preserve">  </t>
    </r>
  </si>
  <si>
    <t xml:space="preserve">County </t>
  </si>
  <si>
    <t>City</t>
  </si>
  <si>
    <t>INTEREST INCOME</t>
  </si>
  <si>
    <t xml:space="preserve">Interest Earnings </t>
  </si>
  <si>
    <t>EXPENSE</t>
  </si>
  <si>
    <t xml:space="preserve">General &amp; Administrative </t>
  </si>
  <si>
    <t>Human Resources</t>
  </si>
  <si>
    <t>Wages and Benefits</t>
  </si>
  <si>
    <t>Education and Training</t>
  </si>
  <si>
    <t>Travel</t>
  </si>
  <si>
    <t>Training</t>
  </si>
  <si>
    <t>Lodging</t>
  </si>
  <si>
    <t>General Insurance</t>
  </si>
  <si>
    <t>Directors' and Officers'  Liability Insurance</t>
  </si>
  <si>
    <t>Office Expense</t>
  </si>
  <si>
    <t>Phone</t>
  </si>
  <si>
    <t>Office Supplies</t>
  </si>
  <si>
    <t xml:space="preserve">Postage </t>
  </si>
  <si>
    <t>Printing</t>
  </si>
  <si>
    <t>Rent</t>
  </si>
  <si>
    <t>Public Relations &amp; Advertising</t>
  </si>
  <si>
    <t>Advertising/Marketing</t>
  </si>
  <si>
    <t>Printing and Mailing</t>
  </si>
  <si>
    <t>Dues and Subscriptions</t>
  </si>
  <si>
    <t>FRA</t>
  </si>
  <si>
    <t xml:space="preserve">Chamber of Commerce </t>
  </si>
  <si>
    <t>Professional Services</t>
  </si>
  <si>
    <t>Financial Services</t>
  </si>
  <si>
    <t>Legal Fees</t>
  </si>
  <si>
    <t>Technical Support</t>
  </si>
  <si>
    <t>Civic Projects</t>
  </si>
  <si>
    <t>BJ Rish Parking Lot</t>
  </si>
  <si>
    <t>Community Programs</t>
  </si>
  <si>
    <t>NPSJ Grant Application Program</t>
  </si>
  <si>
    <t>Grant Programs</t>
  </si>
  <si>
    <t xml:space="preserve">Façade Grant Program </t>
  </si>
  <si>
    <t>FS 163.387(7)(b)</t>
  </si>
  <si>
    <t>As per Florida Statute:</t>
  </si>
  <si>
    <t>Dedicated Grant Writing</t>
  </si>
  <si>
    <t>DEO</t>
  </si>
  <si>
    <t>Audit</t>
  </si>
  <si>
    <t>INCOME</t>
  </si>
  <si>
    <t>Landscape Maintenance</t>
  </si>
  <si>
    <t>(OVER) / UNDER</t>
  </si>
  <si>
    <t>Reid/Williams/BJR</t>
  </si>
  <si>
    <t xml:space="preserve">Port St Joe Redevelopment Agency </t>
  </si>
  <si>
    <t xml:space="preserve">Last year </t>
  </si>
  <si>
    <t>%</t>
  </si>
  <si>
    <t xml:space="preserve">Total Taxable Value </t>
  </si>
  <si>
    <t>(as provided by Property Appraiser's office)</t>
  </si>
  <si>
    <t>Less Base Year (from P.A.in 1992)</t>
  </si>
  <si>
    <t xml:space="preserve">ADJUSTED TOTAL </t>
  </si>
  <si>
    <t>Gulf County Millage</t>
  </si>
  <si>
    <t>Gulf County Basis</t>
  </si>
  <si>
    <t>Gulf  County 95% ADJUSTED  TIF</t>
  </si>
  <si>
    <t xml:space="preserve">City of PSJ Millage </t>
  </si>
  <si>
    <t>City of PSJ Basis</t>
  </si>
  <si>
    <t xml:space="preserve"> City of PSJ  95% ADJUSTED  TIF </t>
  </si>
  <si>
    <t>YTD Actuals</t>
  </si>
  <si>
    <t>Oct</t>
  </si>
  <si>
    <t>Nov</t>
  </si>
  <si>
    <t>Dec</t>
  </si>
  <si>
    <t xml:space="preserve">(OVER) / UNDER </t>
  </si>
  <si>
    <t>Land purchase payment</t>
  </si>
  <si>
    <t>BayFront Park</t>
  </si>
  <si>
    <t>Dr. Joe Shade Cover</t>
  </si>
  <si>
    <t>City Commons</t>
  </si>
  <si>
    <t>Photocopy</t>
  </si>
  <si>
    <t>Downtown Improvements</t>
  </si>
  <si>
    <t xml:space="preserve">US-98 and SR-71 </t>
  </si>
  <si>
    <t>Lighthouse Relocation</t>
  </si>
  <si>
    <t>TIF GRAND TOTAL FY 2012/2013</t>
  </si>
  <si>
    <t xml:space="preserve">TAX INCREMENT FUNDS  </t>
  </si>
  <si>
    <t>BayPark</t>
  </si>
  <si>
    <t>Education &amp; Training</t>
  </si>
  <si>
    <t>FRA Conference</t>
  </si>
  <si>
    <t>Lodging (three nights)</t>
  </si>
  <si>
    <t>MLK Sidewalk</t>
  </si>
  <si>
    <t xml:space="preserve">GRANT INCOME </t>
  </si>
  <si>
    <t>Fiscal Year13-14</t>
  </si>
  <si>
    <t>Grant match</t>
  </si>
  <si>
    <t>Expansion Area Improvements</t>
  </si>
  <si>
    <t>PSJRA - FORECAST TO JANUARY 2014</t>
  </si>
  <si>
    <t>Approved Budget</t>
  </si>
  <si>
    <t>January 1 Status</t>
  </si>
  <si>
    <t>Total Budget</t>
  </si>
  <si>
    <t>*Grant income NIC</t>
  </si>
  <si>
    <t>Bayfront Park</t>
  </si>
  <si>
    <t>CoC Annual Dinner</t>
  </si>
  <si>
    <t>Design</t>
  </si>
  <si>
    <t>(Grant of 15,000 NIC)</t>
  </si>
  <si>
    <t>Construction</t>
  </si>
  <si>
    <t>US-98 and SR-71</t>
  </si>
  <si>
    <t>Phase IV Landscape Plan</t>
  </si>
  <si>
    <t xml:space="preserve">Land Purchase Payment </t>
  </si>
  <si>
    <t>(Grant of 200,000 NIC)</t>
  </si>
  <si>
    <t>Match</t>
  </si>
  <si>
    <t>Banner Program</t>
  </si>
  <si>
    <t>Banners/Brochures</t>
  </si>
  <si>
    <t>Gazebo and Landscape Lighting</t>
  </si>
  <si>
    <t>Improvements to Deck (Kiosks to Promote Business/Events)</t>
  </si>
  <si>
    <t>USDA Open Air Information Center</t>
  </si>
  <si>
    <t>Accounting Oversight</t>
  </si>
  <si>
    <t>Phase V landscaping</t>
  </si>
  <si>
    <t>Phase V Landscaping</t>
  </si>
  <si>
    <t>Technical Support (web site update, hosting)</t>
  </si>
  <si>
    <t>BP Promotional grant</t>
  </si>
  <si>
    <t>Gulf Tourism promotional fund</t>
  </si>
  <si>
    <t>BP Promotional grant, (hist. brochures)</t>
  </si>
  <si>
    <t>General landscape maint.</t>
  </si>
  <si>
    <t>Keepers quarters/ park upgrades</t>
  </si>
  <si>
    <t>PSJRA -  Approved Budget  FY 15-16</t>
  </si>
  <si>
    <t>4th Street Open Air information center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</si>
</sst>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.00_);_(&quot;$&quot;* \(#,##0.00\);_(&quot;$&quot;* &quot;-&quot;_);_(@_)"/>
    <numFmt numFmtId="166" formatCode="&quot;$&quot;#,##0"/>
    <numFmt numFmtId="167" formatCode="_(&quot;$&quot;* #,##0.0_);_(&quot;$&quot;* \(#,##0.0\);_(&quot;$&quot;* &quot;-&quot;?_);_(@_)"/>
    <numFmt numFmtId="168" formatCode="#,##0.0"/>
    <numFmt numFmtId="169" formatCode="_(&quot;$&quot;* #,##0_);_(&quot;$&quot;* \(#,##0\);_(&quot;$&quot;* &quot;-&quot;??_);_(@_)"/>
    <numFmt numFmtId="170" formatCode="_(* #,##0.0000000_);_(* \(#,##0.0000000\);_(* &quot;-&quot;??_);_(@_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name val="Arial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theme="5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42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9" fontId="2" fillId="0" borderId="0" xfId="57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2" fontId="3" fillId="34" borderId="0" xfId="0" applyNumberFormat="1" applyFont="1" applyFill="1" applyBorder="1" applyAlignment="1">
      <alignment/>
    </xf>
    <xf numFmtId="9" fontId="2" fillId="34" borderId="0" xfId="57" applyFont="1" applyFill="1" applyBorder="1" applyAlignment="1">
      <alignment/>
    </xf>
    <xf numFmtId="42" fontId="3" fillId="0" borderId="0" xfId="0" applyNumberFormat="1" applyFont="1" applyBorder="1" applyAlignment="1">
      <alignment/>
    </xf>
    <xf numFmtId="42" fontId="2" fillId="0" borderId="11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0" xfId="0" applyNumberFormat="1" applyFont="1" applyAlignment="1">
      <alignment/>
    </xf>
    <xf numFmtId="9" fontId="4" fillId="0" borderId="0" xfId="0" applyNumberFormat="1" applyFont="1" applyBorder="1" applyAlignment="1">
      <alignment/>
    </xf>
    <xf numFmtId="42" fontId="2" fillId="13" borderId="0" xfId="0" applyNumberFormat="1" applyFont="1" applyFill="1" applyBorder="1" applyAlignment="1">
      <alignment horizontal="center" wrapText="1"/>
    </xf>
    <xf numFmtId="42" fontId="3" fillId="13" borderId="12" xfId="0" applyNumberFormat="1" applyFont="1" applyFill="1" applyBorder="1" applyAlignment="1">
      <alignment horizontal="center" wrapText="1"/>
    </xf>
    <xf numFmtId="42" fontId="3" fillId="0" borderId="12" xfId="0" applyNumberFormat="1" applyFont="1" applyBorder="1" applyAlignment="1">
      <alignment horizontal="center" wrapText="1"/>
    </xf>
    <xf numFmtId="42" fontId="3" fillId="0" borderId="12" xfId="0" applyNumberFormat="1" applyFont="1" applyFill="1" applyBorder="1" applyAlignment="1">
      <alignment/>
    </xf>
    <xf numFmtId="42" fontId="2" fillId="0" borderId="12" xfId="0" applyNumberFormat="1" applyFont="1" applyBorder="1" applyAlignment="1">
      <alignment horizontal="center"/>
    </xf>
    <xf numFmtId="42" fontId="5" fillId="0" borderId="12" xfId="0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/>
    </xf>
    <xf numFmtId="42" fontId="2" fillId="0" borderId="12" xfId="0" applyNumberFormat="1" applyFont="1" applyFill="1" applyBorder="1" applyAlignment="1">
      <alignment horizontal="center"/>
    </xf>
    <xf numFmtId="42" fontId="3" fillId="34" borderId="12" xfId="0" applyNumberFormat="1" applyFont="1" applyFill="1" applyBorder="1" applyAlignment="1">
      <alignment/>
    </xf>
    <xf numFmtId="42" fontId="2" fillId="0" borderId="12" xfId="0" applyNumberFormat="1" applyFont="1" applyBorder="1" applyAlignment="1">
      <alignment/>
    </xf>
    <xf numFmtId="42" fontId="2" fillId="0" borderId="12" xfId="0" applyNumberFormat="1" applyFont="1" applyFill="1" applyBorder="1" applyAlignment="1">
      <alignment horizontal="left"/>
    </xf>
    <xf numFmtId="42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2" fontId="2" fillId="0" borderId="13" xfId="0" applyNumberFormat="1" applyFont="1" applyBorder="1" applyAlignment="1">
      <alignment horizontal="center"/>
    </xf>
    <xf numFmtId="42" fontId="3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9" fontId="0" fillId="0" borderId="0" xfId="44" applyNumberFormat="1" applyFont="1" applyAlignment="1">
      <alignment/>
    </xf>
    <xf numFmtId="169" fontId="6" fillId="0" borderId="0" xfId="44" applyNumberFormat="1" applyFont="1" applyAlignment="1">
      <alignment/>
    </xf>
    <xf numFmtId="1" fontId="7" fillId="0" borderId="0" xfId="0" applyNumberFormat="1" applyFont="1" applyAlignment="1">
      <alignment/>
    </xf>
    <xf numFmtId="169" fontId="7" fillId="0" borderId="0" xfId="44" applyNumberFormat="1" applyFont="1" applyAlignment="1">
      <alignment/>
    </xf>
    <xf numFmtId="10" fontId="0" fillId="0" borderId="0" xfId="57" applyNumberFormat="1" applyFont="1" applyAlignment="1">
      <alignment/>
    </xf>
    <xf numFmtId="44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69" fontId="8" fillId="0" borderId="0" xfId="44" applyNumberFormat="1" applyFont="1" applyAlignment="1">
      <alignment/>
    </xf>
    <xf numFmtId="1" fontId="6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9" fontId="9" fillId="0" borderId="0" xfId="44" applyNumberFormat="1" applyFont="1" applyAlignment="1">
      <alignment horizontal="left"/>
    </xf>
    <xf numFmtId="44" fontId="0" fillId="35" borderId="0" xfId="0" applyNumberFormat="1" applyFill="1" applyAlignment="1">
      <alignment/>
    </xf>
    <xf numFmtId="0" fontId="7" fillId="0" borderId="0" xfId="0" applyFont="1" applyAlignment="1">
      <alignment horizontal="right"/>
    </xf>
    <xf numFmtId="169" fontId="7" fillId="0" borderId="0" xfId="44" applyNumberFormat="1" applyFont="1" applyAlignment="1">
      <alignment horizontal="left"/>
    </xf>
    <xf numFmtId="170" fontId="9" fillId="0" borderId="0" xfId="42" applyNumberFormat="1" applyFont="1" applyAlignment="1">
      <alignment horizontal="left"/>
    </xf>
    <xf numFmtId="170" fontId="0" fillId="0" borderId="0" xfId="42" applyNumberFormat="1" applyFont="1" applyAlignment="1">
      <alignment/>
    </xf>
    <xf numFmtId="9" fontId="7" fillId="0" borderId="14" xfId="0" applyNumberFormat="1" applyFont="1" applyBorder="1" applyAlignment="1">
      <alignment horizontal="right"/>
    </xf>
    <xf numFmtId="169" fontId="7" fillId="0" borderId="14" xfId="44" applyNumberFormat="1" applyFont="1" applyBorder="1" applyAlignment="1">
      <alignment horizontal="left"/>
    </xf>
    <xf numFmtId="169" fontId="7" fillId="0" borderId="0" xfId="44" applyNumberFormat="1" applyFont="1" applyBorder="1" applyAlignment="1">
      <alignment horizontal="left"/>
    </xf>
    <xf numFmtId="169" fontId="0" fillId="35" borderId="0" xfId="0" applyNumberFormat="1" applyFill="1" applyAlignment="1">
      <alignment/>
    </xf>
    <xf numFmtId="170" fontId="9" fillId="0" borderId="0" xfId="42" applyNumberFormat="1" applyFont="1" applyFill="1" applyAlignment="1">
      <alignment horizontal="left"/>
    </xf>
    <xf numFmtId="0" fontId="7" fillId="0" borderId="14" xfId="0" applyFont="1" applyBorder="1" applyAlignment="1">
      <alignment horizontal="right"/>
    </xf>
    <xf numFmtId="42" fontId="3" fillId="33" borderId="15" xfId="0" applyNumberFormat="1" applyFont="1" applyFill="1" applyBorder="1" applyAlignment="1">
      <alignment/>
    </xf>
    <xf numFmtId="0" fontId="2" fillId="13" borderId="16" xfId="0" applyFont="1" applyFill="1" applyBorder="1" applyAlignment="1">
      <alignment/>
    </xf>
    <xf numFmtId="0" fontId="2" fillId="13" borderId="17" xfId="0" applyFont="1" applyFill="1" applyBorder="1" applyAlignment="1">
      <alignment/>
    </xf>
    <xf numFmtId="42" fontId="2" fillId="13" borderId="18" xfId="0" applyNumberFormat="1" applyFont="1" applyFill="1" applyBorder="1" applyAlignment="1">
      <alignment horizontal="center"/>
    </xf>
    <xf numFmtId="0" fontId="2" fillId="13" borderId="19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164" fontId="2" fillId="13" borderId="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42" fontId="3" fillId="33" borderId="10" xfId="0" applyNumberFormat="1" applyFont="1" applyFill="1" applyBorder="1" applyAlignment="1">
      <alignment/>
    </xf>
    <xf numFmtId="42" fontId="3" fillId="33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2" fontId="2" fillId="0" borderId="2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42" fontId="3" fillId="0" borderId="22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42" fontId="2" fillId="0" borderId="22" xfId="0" applyNumberFormat="1" applyFont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2" fillId="0" borderId="22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41" fontId="3" fillId="33" borderId="21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1" fontId="3" fillId="34" borderId="23" xfId="0" applyNumberFormat="1" applyFont="1" applyFill="1" applyBorder="1" applyAlignment="1">
      <alignment/>
    </xf>
    <xf numFmtId="41" fontId="3" fillId="34" borderId="0" xfId="0" applyNumberFormat="1" applyFont="1" applyFill="1" applyBorder="1" applyAlignment="1">
      <alignment/>
    </xf>
    <xf numFmtId="41" fontId="3" fillId="34" borderId="22" xfId="0" applyNumberFormat="1" applyFont="1" applyFill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2" fontId="2" fillId="34" borderId="0" xfId="0" applyNumberFormat="1" applyFont="1" applyFill="1" applyBorder="1" applyAlignment="1">
      <alignment/>
    </xf>
    <xf numFmtId="41" fontId="2" fillId="34" borderId="0" xfId="0" applyNumberFormat="1" applyFont="1" applyFill="1" applyBorder="1" applyAlignment="1">
      <alignment/>
    </xf>
    <xf numFmtId="41" fontId="2" fillId="34" borderId="22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2" fontId="2" fillId="0" borderId="13" xfId="0" applyNumberFormat="1" applyFont="1" applyFill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2" fontId="3" fillId="13" borderId="26" xfId="0" applyNumberFormat="1" applyFont="1" applyFill="1" applyBorder="1" applyAlignment="1">
      <alignment horizontal="center"/>
    </xf>
    <xf numFmtId="14" fontId="3" fillId="13" borderId="27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/>
    </xf>
    <xf numFmtId="0" fontId="10" fillId="0" borderId="0" xfId="0" applyFont="1" applyBorder="1" applyAlignment="1">
      <alignment/>
    </xf>
    <xf numFmtId="42" fontId="2" fillId="0" borderId="0" xfId="0" applyNumberFormat="1" applyFont="1" applyFill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42" fontId="5" fillId="0" borderId="12" xfId="0" applyNumberFormat="1" applyFont="1" applyFill="1" applyBorder="1" applyAlignment="1">
      <alignment/>
    </xf>
    <xf numFmtId="42" fontId="5" fillId="0" borderId="22" xfId="0" applyNumberFormat="1" applyFont="1" applyFill="1" applyBorder="1" applyAlignment="1">
      <alignment/>
    </xf>
    <xf numFmtId="42" fontId="44" fillId="0" borderId="12" xfId="0" applyNumberFormat="1" applyFont="1" applyFill="1" applyBorder="1" applyAlignment="1">
      <alignment horizontal="center"/>
    </xf>
    <xf numFmtId="42" fontId="3" fillId="0" borderId="22" xfId="0" applyNumberFormat="1" applyFont="1" applyBorder="1" applyAlignment="1">
      <alignment horizontal="center"/>
    </xf>
    <xf numFmtId="42" fontId="3" fillId="33" borderId="20" xfId="0" applyNumberFormat="1" applyFont="1" applyFill="1" applyBorder="1" applyAlignment="1">
      <alignment/>
    </xf>
    <xf numFmtId="42" fontId="3" fillId="33" borderId="10" xfId="0" applyNumberFormat="1" applyFont="1" applyFill="1" applyBorder="1" applyAlignment="1">
      <alignment/>
    </xf>
    <xf numFmtId="41" fontId="2" fillId="0" borderId="22" xfId="0" applyNumberFormat="1" applyFont="1" applyFill="1" applyBorder="1" applyAlignment="1">
      <alignment/>
    </xf>
    <xf numFmtId="41" fontId="2" fillId="0" borderId="23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42" fontId="45" fillId="0" borderId="0" xfId="0" applyNumberFormat="1" applyFont="1" applyFill="1" applyBorder="1" applyAlignment="1">
      <alignment/>
    </xf>
    <xf numFmtId="9" fontId="46" fillId="0" borderId="0" xfId="0" applyNumberFormat="1" applyFont="1" applyBorder="1" applyAlignment="1">
      <alignment/>
    </xf>
    <xf numFmtId="42" fontId="2" fillId="36" borderId="12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42" fontId="47" fillId="0" borderId="0" xfId="0" applyNumberFormat="1" applyFont="1" applyFill="1" applyBorder="1" applyAlignment="1">
      <alignment/>
    </xf>
    <xf numFmtId="42" fontId="2" fillId="36" borderId="12" xfId="0" applyNumberFormat="1" applyFont="1" applyFill="1" applyBorder="1" applyAlignment="1">
      <alignment/>
    </xf>
    <xf numFmtId="44" fontId="2" fillId="0" borderId="19" xfId="0" applyNumberFormat="1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zoomScale="115" zoomScaleNormal="115" zoomScalePageLayoutView="0" workbookViewId="0" topLeftCell="A1">
      <pane ySplit="2" topLeftCell="A60" activePane="bottomLeft" state="frozen"/>
      <selection pane="topLeft" activeCell="A1" sqref="A1"/>
      <selection pane="bottomLeft" activeCell="C76" sqref="C76"/>
    </sheetView>
  </sheetViews>
  <sheetFormatPr defaultColWidth="9.140625" defaultRowHeight="15"/>
  <cols>
    <col min="1" max="1" width="3.28125" style="1" customWidth="1"/>
    <col min="2" max="2" width="4.8515625" style="1" customWidth="1"/>
    <col min="3" max="3" width="5.421875" style="1" customWidth="1"/>
    <col min="4" max="4" width="4.8515625" style="1" customWidth="1"/>
    <col min="5" max="5" width="13.57421875" style="1" customWidth="1"/>
    <col min="6" max="6" width="9.8515625" style="1" customWidth="1"/>
    <col min="7" max="7" width="14.7109375" style="3" customWidth="1"/>
    <col min="8" max="8" width="12.8515625" style="3" bestFit="1" customWidth="1"/>
    <col min="9" max="9" width="8.57421875" style="1" bestFit="1" customWidth="1"/>
    <col min="10" max="10" width="17.8515625" style="1" customWidth="1"/>
    <col min="11" max="16384" width="9.140625" style="1" customWidth="1"/>
  </cols>
  <sheetData>
    <row r="1" spans="1:8" ht="15.75" customHeight="1">
      <c r="A1" s="67"/>
      <c r="B1" s="68"/>
      <c r="C1" s="68"/>
      <c r="D1" s="68"/>
      <c r="E1" s="68"/>
      <c r="F1" s="68"/>
      <c r="G1" s="68"/>
      <c r="H1" s="118"/>
    </row>
    <row r="2" spans="1:8" ht="12.75">
      <c r="A2" s="70"/>
      <c r="B2" s="71" t="s">
        <v>113</v>
      </c>
      <c r="C2" s="71"/>
      <c r="D2" s="71"/>
      <c r="E2" s="71"/>
      <c r="F2" s="72"/>
      <c r="G2" s="27"/>
      <c r="H2" s="119">
        <v>42290</v>
      </c>
    </row>
    <row r="3" spans="1:8" ht="12.75">
      <c r="A3" s="110"/>
      <c r="B3" s="111"/>
      <c r="C3" s="111"/>
      <c r="D3" s="111"/>
      <c r="E3" s="111"/>
      <c r="F3" s="111"/>
      <c r="G3" s="22"/>
      <c r="H3" s="29"/>
    </row>
    <row r="4" spans="1:9" s="2" customFormat="1" ht="12.75">
      <c r="A4" s="73" t="s">
        <v>45</v>
      </c>
      <c r="B4" s="5"/>
      <c r="C4" s="5"/>
      <c r="D4" s="5"/>
      <c r="E4" s="5"/>
      <c r="F4" s="5"/>
      <c r="G4" s="5"/>
      <c r="H4" s="112"/>
      <c r="I4" s="66">
        <f>I6-I24</f>
        <v>40303.71999999997</v>
      </c>
    </row>
    <row r="5" spans="1:8" ht="12.75">
      <c r="A5" s="76"/>
      <c r="B5" s="7"/>
      <c r="C5" s="7"/>
      <c r="D5" s="7"/>
      <c r="E5" s="7"/>
      <c r="F5" s="7"/>
      <c r="G5" s="9"/>
      <c r="H5" s="30"/>
    </row>
    <row r="6" spans="1:9" s="2" customFormat="1" ht="12.75">
      <c r="A6" s="73" t="s">
        <v>43</v>
      </c>
      <c r="B6" s="5"/>
      <c r="C6" s="5"/>
      <c r="D6" s="5"/>
      <c r="E6" s="5"/>
      <c r="F6" s="5"/>
      <c r="G6" s="5"/>
      <c r="H6" s="112"/>
      <c r="I6" s="66">
        <f>H8+H11+H15+H21</f>
        <v>499091.62</v>
      </c>
    </row>
    <row r="7" spans="1:20" ht="12.75">
      <c r="A7" s="76"/>
      <c r="B7" s="7"/>
      <c r="C7" s="7"/>
      <c r="D7" s="7"/>
      <c r="E7" s="7"/>
      <c r="F7" s="7"/>
      <c r="G7" s="9"/>
      <c r="H7" s="31"/>
      <c r="J7" s="2"/>
      <c r="K7" s="2"/>
      <c r="L7" s="122"/>
      <c r="M7" s="2"/>
      <c r="N7" s="2"/>
      <c r="O7" s="2"/>
      <c r="P7" s="2"/>
      <c r="Q7" s="2"/>
      <c r="R7" s="2"/>
      <c r="S7" s="2"/>
      <c r="T7" s="2"/>
    </row>
    <row r="8" spans="1:20" s="12" customFormat="1" ht="12.75">
      <c r="A8" s="76"/>
      <c r="B8" s="6" t="s">
        <v>0</v>
      </c>
      <c r="C8" s="6"/>
      <c r="D8" s="6"/>
      <c r="E8" s="6"/>
      <c r="F8" s="16"/>
      <c r="G8" s="9"/>
      <c r="H8" s="42">
        <v>94584.62</v>
      </c>
      <c r="I8" s="1"/>
      <c r="J8" s="12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2" customFormat="1" ht="12.75">
      <c r="A9" s="76"/>
      <c r="B9" s="6"/>
      <c r="C9" s="7"/>
      <c r="D9" s="7"/>
      <c r="E9" s="7"/>
      <c r="F9" s="6"/>
      <c r="G9" s="9"/>
      <c r="H9" s="32"/>
      <c r="J9" s="2"/>
      <c r="K9" s="122"/>
      <c r="L9" s="2"/>
      <c r="M9" s="2"/>
      <c r="N9" s="2"/>
      <c r="O9" s="2"/>
      <c r="P9" s="2"/>
      <c r="Q9" s="2"/>
      <c r="R9" s="2"/>
      <c r="S9" s="2"/>
      <c r="T9" s="2"/>
    </row>
    <row r="10" spans="1:8" ht="12.75">
      <c r="A10" s="81"/>
      <c r="B10" s="7"/>
      <c r="C10" s="7"/>
      <c r="D10" s="7"/>
      <c r="E10" s="7"/>
      <c r="F10" s="16"/>
      <c r="G10" s="9"/>
      <c r="H10" s="31"/>
    </row>
    <row r="11" spans="1:8" ht="12.75">
      <c r="A11" s="83"/>
      <c r="B11" s="120" t="s">
        <v>74</v>
      </c>
      <c r="C11" s="39"/>
      <c r="D11" s="39"/>
      <c r="E11" s="39"/>
      <c r="F11" s="135"/>
      <c r="G11" s="136"/>
      <c r="H11" s="33">
        <f>SUM(H12:H13)</f>
        <v>244267</v>
      </c>
    </row>
    <row r="12" spans="1:10" ht="12.75">
      <c r="A12" s="83"/>
      <c r="B12" s="23"/>
      <c r="C12" s="39"/>
      <c r="D12" s="39" t="s">
        <v>2</v>
      </c>
      <c r="E12" s="39"/>
      <c r="F12" s="39">
        <v>7.2442</v>
      </c>
      <c r="G12" s="137"/>
      <c r="H12" s="31">
        <v>163306</v>
      </c>
      <c r="I12" s="3"/>
      <c r="J12" s="25"/>
    </row>
    <row r="13" spans="1:12" ht="12.75">
      <c r="A13" s="83"/>
      <c r="B13" s="23"/>
      <c r="C13" s="39"/>
      <c r="D13" s="39" t="s">
        <v>3</v>
      </c>
      <c r="E13" s="39"/>
      <c r="F13" s="39">
        <v>3.5914</v>
      </c>
      <c r="G13" s="26"/>
      <c r="H13" s="31">
        <v>80961</v>
      </c>
      <c r="I13" s="3"/>
      <c r="J13" s="25"/>
      <c r="L13" s="3"/>
    </row>
    <row r="14" spans="1:8" ht="12.75">
      <c r="A14" s="83"/>
      <c r="B14" s="23"/>
      <c r="C14" s="23"/>
      <c r="D14" s="23"/>
      <c r="E14" s="23"/>
      <c r="F14" s="23"/>
      <c r="G14" s="11"/>
      <c r="H14" s="31"/>
    </row>
    <row r="15" spans="1:8" ht="12.75">
      <c r="A15" s="83"/>
      <c r="B15" s="82" t="s">
        <v>80</v>
      </c>
      <c r="C15" s="23"/>
      <c r="D15" s="79"/>
      <c r="E15" s="23"/>
      <c r="F15" s="23"/>
      <c r="G15" s="11"/>
      <c r="H15" s="33">
        <f>SUM(H16:H19)</f>
        <v>160040</v>
      </c>
    </row>
    <row r="16" spans="1:9" ht="12.75">
      <c r="A16" s="83"/>
      <c r="B16" s="23"/>
      <c r="C16" s="23" t="s">
        <v>105</v>
      </c>
      <c r="D16" s="23"/>
      <c r="E16" s="23"/>
      <c r="F16" s="23"/>
      <c r="G16" s="11"/>
      <c r="H16" s="31">
        <v>31000</v>
      </c>
      <c r="I16" s="3"/>
    </row>
    <row r="17" spans="1:8" ht="12.75">
      <c r="A17" s="83"/>
      <c r="B17" s="23"/>
      <c r="C17" s="23" t="s">
        <v>103</v>
      </c>
      <c r="D17" s="23"/>
      <c r="E17" s="23"/>
      <c r="F17" s="23"/>
      <c r="G17" s="11"/>
      <c r="H17" s="31">
        <v>118000</v>
      </c>
    </row>
    <row r="18" spans="1:8" ht="12.75">
      <c r="A18" s="83"/>
      <c r="B18" s="23"/>
      <c r="C18" s="23" t="s">
        <v>108</v>
      </c>
      <c r="D18" s="23"/>
      <c r="E18" s="23"/>
      <c r="F18" s="23"/>
      <c r="G18" s="11"/>
      <c r="H18" s="31">
        <v>1840</v>
      </c>
    </row>
    <row r="19" spans="1:8" ht="12.75">
      <c r="A19" s="83"/>
      <c r="B19" s="23"/>
      <c r="C19" s="23" t="s">
        <v>109</v>
      </c>
      <c r="D19" s="23"/>
      <c r="E19" s="23"/>
      <c r="F19" s="23"/>
      <c r="G19" s="11"/>
      <c r="H19" s="31">
        <v>9200</v>
      </c>
    </row>
    <row r="20" spans="1:9" ht="12.75">
      <c r="A20" s="83"/>
      <c r="B20" s="23"/>
      <c r="C20" s="23"/>
      <c r="D20" s="23"/>
      <c r="E20" s="23"/>
      <c r="F20" s="23"/>
      <c r="G20" s="21"/>
      <c r="H20" s="31"/>
      <c r="I20" s="3"/>
    </row>
    <row r="21" spans="1:8" ht="12.75">
      <c r="A21" s="83"/>
      <c r="B21" s="82" t="s">
        <v>4</v>
      </c>
      <c r="C21" s="23"/>
      <c r="D21" s="23"/>
      <c r="E21" s="23"/>
      <c r="F21" s="23"/>
      <c r="G21" s="19"/>
      <c r="H21" s="33">
        <f>H22</f>
        <v>200</v>
      </c>
    </row>
    <row r="22" spans="1:8" ht="12.75">
      <c r="A22" s="83"/>
      <c r="B22" s="23"/>
      <c r="C22" s="23"/>
      <c r="D22" s="23" t="s">
        <v>5</v>
      </c>
      <c r="E22" s="23"/>
      <c r="F22" s="23"/>
      <c r="G22" s="11"/>
      <c r="H22" s="34">
        <v>200</v>
      </c>
    </row>
    <row r="23" spans="1:8" ht="12.75">
      <c r="A23" s="83"/>
      <c r="B23" s="23"/>
      <c r="C23" s="82"/>
      <c r="D23" s="23"/>
      <c r="E23" s="23"/>
      <c r="F23" s="23"/>
      <c r="G23" s="11"/>
      <c r="H23" s="31"/>
    </row>
    <row r="24" spans="1:20" s="2" customFormat="1" ht="12.75">
      <c r="A24" s="73" t="s">
        <v>6</v>
      </c>
      <c r="B24" s="13"/>
      <c r="C24" s="13"/>
      <c r="D24" s="13"/>
      <c r="E24" s="13"/>
      <c r="F24" s="13"/>
      <c r="G24" s="13"/>
      <c r="H24" s="113"/>
      <c r="I24" s="66">
        <f>H26+H58+H83</f>
        <v>458787.9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2" customFormat="1" ht="12.75">
      <c r="A25" s="76"/>
      <c r="B25" s="7"/>
      <c r="C25" s="7"/>
      <c r="D25" s="7"/>
      <c r="E25" s="7"/>
      <c r="F25" s="7"/>
      <c r="G25" s="9"/>
      <c r="H25" s="3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2" customFormat="1" ht="12.75">
      <c r="A26" s="90"/>
      <c r="B26" s="91" t="s">
        <v>7</v>
      </c>
      <c r="C26" s="92"/>
      <c r="D26" s="92"/>
      <c r="E26" s="92"/>
      <c r="F26" s="93"/>
      <c r="G26" s="18"/>
      <c r="H26" s="35">
        <f>H28+H36+H39+H45+H52+H31</f>
        <v>73276.9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2" customFormat="1" ht="12.75">
      <c r="A27" s="114"/>
      <c r="B27" s="40"/>
      <c r="C27" s="39"/>
      <c r="D27" s="39"/>
      <c r="E27" s="39"/>
      <c r="F27" s="115"/>
      <c r="G27" s="15"/>
      <c r="H27" s="3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8" ht="12.75">
      <c r="A28" s="83"/>
      <c r="B28" s="39"/>
      <c r="C28" s="40" t="s">
        <v>8</v>
      </c>
      <c r="D28" s="40"/>
      <c r="E28" s="39"/>
      <c r="F28" s="39"/>
      <c r="G28" s="9"/>
      <c r="H28" s="30">
        <f>SUM(H29:H29)</f>
        <v>50000</v>
      </c>
    </row>
    <row r="29" spans="1:8" ht="12.75">
      <c r="A29" s="83"/>
      <c r="B29" s="39"/>
      <c r="C29" s="39"/>
      <c r="D29" s="39" t="s">
        <v>9</v>
      </c>
      <c r="E29" s="39"/>
      <c r="F29" s="39"/>
      <c r="G29" s="8"/>
      <c r="H29" s="34">
        <v>50000</v>
      </c>
    </row>
    <row r="30" spans="1:8" ht="12.75">
      <c r="A30" s="83"/>
      <c r="B30" s="39"/>
      <c r="C30" s="39"/>
      <c r="D30" s="39"/>
      <c r="E30" s="39"/>
      <c r="F30" s="39"/>
      <c r="G30" s="8"/>
      <c r="H30" s="42"/>
    </row>
    <row r="31" spans="1:8" ht="12.75">
      <c r="A31" s="83"/>
      <c r="B31" s="39"/>
      <c r="C31" s="40" t="s">
        <v>76</v>
      </c>
      <c r="D31" s="39"/>
      <c r="E31" s="39"/>
      <c r="F31" s="39"/>
      <c r="G31" s="8"/>
      <c r="H31" s="42">
        <f>SUM(H32:H34)</f>
        <v>845</v>
      </c>
    </row>
    <row r="32" spans="1:8" ht="12.75">
      <c r="A32" s="83"/>
      <c r="B32" s="39"/>
      <c r="C32" s="39"/>
      <c r="D32" s="39" t="s">
        <v>77</v>
      </c>
      <c r="E32" s="39"/>
      <c r="F32" s="39"/>
      <c r="G32" s="8"/>
      <c r="H32" s="34">
        <v>345</v>
      </c>
    </row>
    <row r="33" spans="1:8" ht="12.75">
      <c r="A33" s="83"/>
      <c r="B33" s="39"/>
      <c r="C33" s="39"/>
      <c r="D33" s="39" t="s">
        <v>11</v>
      </c>
      <c r="E33" s="39"/>
      <c r="F33" s="39"/>
      <c r="G33" s="8"/>
      <c r="H33" s="34">
        <v>200</v>
      </c>
    </row>
    <row r="34" spans="1:8" ht="12.75">
      <c r="A34" s="83"/>
      <c r="B34" s="39"/>
      <c r="C34" s="39"/>
      <c r="D34" s="39" t="s">
        <v>78</v>
      </c>
      <c r="E34" s="39"/>
      <c r="F34" s="39"/>
      <c r="G34" s="8"/>
      <c r="H34" s="34">
        <v>300</v>
      </c>
    </row>
    <row r="35" spans="1:8" ht="12.75">
      <c r="A35" s="83"/>
      <c r="B35" s="23"/>
      <c r="C35" s="39"/>
      <c r="D35" s="39"/>
      <c r="E35" s="39"/>
      <c r="F35" s="39"/>
      <c r="G35" s="8"/>
      <c r="H35" s="34"/>
    </row>
    <row r="36" spans="1:8" ht="12.75">
      <c r="A36" s="83"/>
      <c r="B36" s="39"/>
      <c r="C36" s="40" t="s">
        <v>14</v>
      </c>
      <c r="D36" s="40"/>
      <c r="E36" s="39"/>
      <c r="F36" s="39"/>
      <c r="G36" s="9"/>
      <c r="H36" s="30">
        <f>SUM(H37:H38)</f>
        <v>8061.9</v>
      </c>
    </row>
    <row r="37" spans="1:8" ht="12.75">
      <c r="A37" s="83"/>
      <c r="B37" s="23"/>
      <c r="C37" s="39"/>
      <c r="D37" s="39" t="s">
        <v>15</v>
      </c>
      <c r="E37" s="39"/>
      <c r="F37" s="39"/>
      <c r="G37" s="8"/>
      <c r="H37" s="34">
        <v>8061.9</v>
      </c>
    </row>
    <row r="38" spans="1:8" ht="12.75">
      <c r="A38" s="83"/>
      <c r="B38" s="23"/>
      <c r="C38" s="39"/>
      <c r="D38" s="39"/>
      <c r="E38" s="39"/>
      <c r="F38" s="39"/>
      <c r="G38" s="8"/>
      <c r="H38" s="34"/>
    </row>
    <row r="39" spans="1:8" ht="12.75">
      <c r="A39" s="83"/>
      <c r="B39" s="39"/>
      <c r="C39" s="40" t="s">
        <v>16</v>
      </c>
      <c r="D39" s="40"/>
      <c r="E39" s="39"/>
      <c r="F39" s="39"/>
      <c r="G39" s="9"/>
      <c r="H39" s="30">
        <f>SUM(H40:H43)</f>
        <v>3200</v>
      </c>
    </row>
    <row r="40" spans="1:8" ht="12.75">
      <c r="A40" s="83"/>
      <c r="B40" s="23"/>
      <c r="C40" s="39"/>
      <c r="D40" s="39" t="s">
        <v>17</v>
      </c>
      <c r="E40" s="23"/>
      <c r="F40" s="39"/>
      <c r="G40" s="8"/>
      <c r="H40" s="34">
        <v>1500</v>
      </c>
    </row>
    <row r="41" spans="1:8" ht="12.75">
      <c r="A41" s="83"/>
      <c r="B41" s="23"/>
      <c r="C41" s="39"/>
      <c r="D41" s="39" t="s">
        <v>18</v>
      </c>
      <c r="E41" s="39"/>
      <c r="F41" s="39"/>
      <c r="G41" s="8"/>
      <c r="H41" s="34">
        <v>800</v>
      </c>
    </row>
    <row r="42" spans="1:8" ht="12.75">
      <c r="A42" s="83"/>
      <c r="B42" s="23"/>
      <c r="C42" s="39"/>
      <c r="D42" s="39" t="s">
        <v>19</v>
      </c>
      <c r="E42" s="39"/>
      <c r="F42" s="39"/>
      <c r="G42" s="8"/>
      <c r="H42" s="34">
        <v>300</v>
      </c>
    </row>
    <row r="43" spans="1:8" ht="12.75">
      <c r="A43" s="83"/>
      <c r="B43" s="23"/>
      <c r="C43" s="39"/>
      <c r="D43" s="39" t="s">
        <v>69</v>
      </c>
      <c r="E43" s="39"/>
      <c r="F43" s="39"/>
      <c r="G43" s="8"/>
      <c r="H43" s="34">
        <v>600</v>
      </c>
    </row>
    <row r="44" spans="1:8" ht="12.75">
      <c r="A44" s="83"/>
      <c r="B44" s="82"/>
      <c r="C44" s="39"/>
      <c r="D44" s="39"/>
      <c r="E44" s="39"/>
      <c r="F44" s="39"/>
      <c r="G44" s="8"/>
      <c r="H44" s="34"/>
    </row>
    <row r="45" spans="1:20" ht="12.75">
      <c r="A45" s="83"/>
      <c r="B45" s="39"/>
      <c r="C45" s="40" t="s">
        <v>22</v>
      </c>
      <c r="D45" s="39"/>
      <c r="E45" s="39"/>
      <c r="F45" s="39"/>
      <c r="G45" s="9"/>
      <c r="H45" s="30">
        <f>SUM(H46:H50)</f>
        <v>1620</v>
      </c>
      <c r="I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8" ht="12.75">
      <c r="A46" s="83"/>
      <c r="B46" s="23"/>
      <c r="C46" s="39"/>
      <c r="D46" s="39" t="s">
        <v>23</v>
      </c>
      <c r="E46" s="39"/>
      <c r="F46" s="39"/>
      <c r="G46" s="8"/>
      <c r="H46" s="34">
        <v>800</v>
      </c>
    </row>
    <row r="47" spans="1:8" ht="12.75">
      <c r="A47" s="83"/>
      <c r="B47" s="23"/>
      <c r="C47" s="39"/>
      <c r="D47" s="39" t="s">
        <v>25</v>
      </c>
      <c r="E47" s="39"/>
      <c r="F47" s="39"/>
      <c r="G47" s="8"/>
      <c r="H47" s="34"/>
    </row>
    <row r="48" spans="1:8" ht="12.75">
      <c r="A48" s="83"/>
      <c r="B48" s="23"/>
      <c r="C48" s="39"/>
      <c r="D48" s="39"/>
      <c r="E48" s="39" t="s">
        <v>41</v>
      </c>
      <c r="F48" s="39"/>
      <c r="G48" s="8"/>
      <c r="H48" s="34">
        <v>175</v>
      </c>
    </row>
    <row r="49" spans="1:8" ht="12.75">
      <c r="A49" s="83"/>
      <c r="B49" s="23"/>
      <c r="C49" s="39"/>
      <c r="D49" s="39"/>
      <c r="E49" s="39" t="s">
        <v>26</v>
      </c>
      <c r="F49" s="39"/>
      <c r="G49" s="8"/>
      <c r="H49" s="34">
        <v>495</v>
      </c>
    </row>
    <row r="50" spans="1:8" ht="12.75">
      <c r="A50" s="83"/>
      <c r="B50" s="23"/>
      <c r="C50" s="39"/>
      <c r="D50" s="39"/>
      <c r="E50" s="39" t="s">
        <v>27</v>
      </c>
      <c r="F50" s="39"/>
      <c r="G50" s="8"/>
      <c r="H50" s="34">
        <v>150</v>
      </c>
    </row>
    <row r="51" spans="1:8" ht="12.75">
      <c r="A51" s="83"/>
      <c r="B51" s="23"/>
      <c r="C51" s="39"/>
      <c r="D51" s="39"/>
      <c r="E51" s="39"/>
      <c r="F51" s="39"/>
      <c r="G51" s="8"/>
      <c r="H51" s="34"/>
    </row>
    <row r="52" spans="1:8" ht="12.75">
      <c r="A52" s="83"/>
      <c r="B52" s="39"/>
      <c r="C52" s="40" t="s">
        <v>28</v>
      </c>
      <c r="D52" s="39"/>
      <c r="E52" s="39"/>
      <c r="F52" s="39"/>
      <c r="G52" s="9"/>
      <c r="H52" s="30">
        <f>SUM(H53:H56)</f>
        <v>9550</v>
      </c>
    </row>
    <row r="53" spans="1:8" ht="12.75">
      <c r="A53" s="83"/>
      <c r="B53" s="23"/>
      <c r="C53" s="39"/>
      <c r="D53" s="39" t="s">
        <v>42</v>
      </c>
      <c r="E53" s="39"/>
      <c r="F53" s="39"/>
      <c r="G53" s="8"/>
      <c r="H53" s="34">
        <v>3550</v>
      </c>
    </row>
    <row r="54" spans="1:8" ht="12.75">
      <c r="A54" s="83"/>
      <c r="B54" s="23"/>
      <c r="C54" s="39"/>
      <c r="D54" s="39" t="s">
        <v>30</v>
      </c>
      <c r="E54" s="39"/>
      <c r="F54" s="39"/>
      <c r="G54" s="8"/>
      <c r="H54" s="34">
        <v>500</v>
      </c>
    </row>
    <row r="55" spans="1:8" ht="12.75">
      <c r="A55" s="83"/>
      <c r="B55" s="23"/>
      <c r="C55" s="39"/>
      <c r="D55" s="39" t="s">
        <v>104</v>
      </c>
      <c r="E55" s="39"/>
      <c r="F55" s="39"/>
      <c r="G55" s="8"/>
      <c r="H55" s="34">
        <v>1500</v>
      </c>
    </row>
    <row r="56" spans="1:8" ht="12.75">
      <c r="A56" s="83"/>
      <c r="B56" s="23"/>
      <c r="C56" s="39"/>
      <c r="D56" s="39" t="s">
        <v>107</v>
      </c>
      <c r="E56" s="39"/>
      <c r="F56" s="39"/>
      <c r="G56" s="8"/>
      <c r="H56" s="34">
        <v>4000</v>
      </c>
    </row>
    <row r="57" spans="1:8" ht="12.75">
      <c r="A57" s="83"/>
      <c r="B57" s="82"/>
      <c r="C57" s="23"/>
      <c r="D57" s="23"/>
      <c r="E57" s="23"/>
      <c r="F57" s="23"/>
      <c r="G57" s="11"/>
      <c r="H57" s="36"/>
    </row>
    <row r="58" spans="1:20" s="2" customFormat="1" ht="12.75">
      <c r="A58" s="90"/>
      <c r="B58" s="91" t="s">
        <v>32</v>
      </c>
      <c r="C58" s="92"/>
      <c r="D58" s="92"/>
      <c r="E58" s="92"/>
      <c r="F58" s="92"/>
      <c r="G58" s="17"/>
      <c r="H58" s="35">
        <f>H60+H63+H68+H71+H72+H75+H79</f>
        <v>345511</v>
      </c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8" ht="12.75">
      <c r="A59" s="83"/>
      <c r="B59" s="23"/>
      <c r="C59" s="23"/>
      <c r="D59" s="23"/>
      <c r="E59" s="23"/>
      <c r="F59" s="23"/>
      <c r="G59" s="8"/>
      <c r="H59" s="34"/>
    </row>
    <row r="60" spans="1:8" ht="12.75">
      <c r="A60" s="83"/>
      <c r="B60" s="23"/>
      <c r="C60" s="82" t="s">
        <v>75</v>
      </c>
      <c r="D60" s="82"/>
      <c r="E60" s="23"/>
      <c r="F60" s="23"/>
      <c r="G60" s="9"/>
      <c r="H60" s="30">
        <f>H61</f>
        <v>60000</v>
      </c>
    </row>
    <row r="61" spans="1:8" ht="12.75" customHeight="1">
      <c r="A61" s="83"/>
      <c r="B61" s="23"/>
      <c r="C61" s="23"/>
      <c r="D61" s="23" t="s">
        <v>112</v>
      </c>
      <c r="E61" s="140"/>
      <c r="F61" s="140"/>
      <c r="G61" s="141"/>
      <c r="H61" s="138">
        <v>60000</v>
      </c>
    </row>
    <row r="62" spans="1:8" ht="12.75" customHeight="1">
      <c r="A62" s="83"/>
      <c r="B62" s="23"/>
      <c r="C62" s="23"/>
      <c r="D62" s="23"/>
      <c r="E62" s="23"/>
      <c r="F62" s="23"/>
      <c r="G62" s="8"/>
      <c r="H62" s="34"/>
    </row>
    <row r="63" spans="1:8" ht="12.75">
      <c r="A63" s="83"/>
      <c r="B63" s="39"/>
      <c r="C63" s="82" t="s">
        <v>44</v>
      </c>
      <c r="D63" s="23"/>
      <c r="E63" s="23"/>
      <c r="F63" s="23"/>
      <c r="G63" s="8"/>
      <c r="H63" s="42">
        <f>SUM(H64:H66)</f>
        <v>23000</v>
      </c>
    </row>
    <row r="64" spans="1:8" ht="12.75">
      <c r="A64" s="83"/>
      <c r="B64" s="23"/>
      <c r="C64" s="39"/>
      <c r="D64" s="23" t="s">
        <v>71</v>
      </c>
      <c r="E64" s="23"/>
      <c r="F64" s="23"/>
      <c r="G64" s="8"/>
      <c r="H64" s="34">
        <v>5000</v>
      </c>
    </row>
    <row r="65" spans="1:8" ht="12.75">
      <c r="A65" s="83"/>
      <c r="B65" s="23"/>
      <c r="C65" s="39"/>
      <c r="D65" s="23" t="s">
        <v>46</v>
      </c>
      <c r="E65" s="23"/>
      <c r="F65" s="23"/>
      <c r="G65" s="8"/>
      <c r="H65" s="34">
        <v>15000</v>
      </c>
    </row>
    <row r="66" spans="1:8" ht="12.75">
      <c r="A66" s="83"/>
      <c r="B66" s="23"/>
      <c r="C66" s="39"/>
      <c r="D66" s="23" t="s">
        <v>111</v>
      </c>
      <c r="E66" s="140"/>
      <c r="F66" s="140"/>
      <c r="G66" s="141"/>
      <c r="H66" s="34">
        <v>3000</v>
      </c>
    </row>
    <row r="67" spans="1:12" ht="12.75">
      <c r="A67" s="83"/>
      <c r="B67" s="23"/>
      <c r="C67" s="23"/>
      <c r="D67" s="23"/>
      <c r="E67" s="23"/>
      <c r="F67" s="23"/>
      <c r="G67" s="8"/>
      <c r="H67" s="34"/>
      <c r="L67" s="3"/>
    </row>
    <row r="68" spans="1:8" ht="12.75">
      <c r="A68" s="83"/>
      <c r="B68" s="23"/>
      <c r="C68" s="82" t="s">
        <v>70</v>
      </c>
      <c r="D68" s="23"/>
      <c r="E68" s="23"/>
      <c r="F68" s="23"/>
      <c r="G68" s="8"/>
      <c r="H68" s="42">
        <f>SUM(H69:H70)</f>
        <v>36000</v>
      </c>
    </row>
    <row r="69" spans="1:8" ht="12.75">
      <c r="A69" s="83"/>
      <c r="B69" s="23"/>
      <c r="C69" s="39"/>
      <c r="D69" s="23" t="s">
        <v>106</v>
      </c>
      <c r="E69" s="23"/>
      <c r="F69" s="23"/>
      <c r="G69" s="8"/>
      <c r="H69" s="34">
        <v>36000</v>
      </c>
    </row>
    <row r="70" spans="1:8" ht="12.75">
      <c r="A70" s="83"/>
      <c r="B70" s="23"/>
      <c r="C70" s="39"/>
      <c r="D70" s="23"/>
      <c r="E70" s="23"/>
      <c r="F70" s="23"/>
      <c r="G70" s="8"/>
      <c r="H70" s="34"/>
    </row>
    <row r="71" spans="1:8" ht="12.75">
      <c r="A71" s="83"/>
      <c r="B71" s="23"/>
      <c r="C71" s="23" t="s">
        <v>110</v>
      </c>
      <c r="D71" s="23"/>
      <c r="E71" s="23"/>
      <c r="F71" s="23"/>
      <c r="G71" s="8"/>
      <c r="H71" s="34">
        <v>2500</v>
      </c>
    </row>
    <row r="72" spans="1:8" ht="12.75">
      <c r="A72" s="83"/>
      <c r="B72" s="23"/>
      <c r="C72" s="23" t="s">
        <v>109</v>
      </c>
      <c r="D72" s="23"/>
      <c r="E72" s="23"/>
      <c r="F72" s="23"/>
      <c r="G72" s="8"/>
      <c r="H72" s="34">
        <v>9200</v>
      </c>
    </row>
    <row r="73" spans="1:8" ht="12.75">
      <c r="A73" s="83"/>
      <c r="B73" s="23"/>
      <c r="C73" s="39"/>
      <c r="D73" s="23"/>
      <c r="E73" s="23"/>
      <c r="F73" s="23"/>
      <c r="G73" s="8"/>
      <c r="H73" s="138"/>
    </row>
    <row r="74" spans="1:8" ht="12.75">
      <c r="A74" s="83"/>
      <c r="B74" s="23"/>
      <c r="C74" s="23"/>
      <c r="D74" s="23"/>
      <c r="E74" s="23"/>
      <c r="F74" s="23"/>
      <c r="G74" s="8"/>
      <c r="H74" s="34"/>
    </row>
    <row r="75" spans="1:8" ht="12.75">
      <c r="A75" s="83"/>
      <c r="B75" s="39"/>
      <c r="C75" s="82" t="s">
        <v>114</v>
      </c>
      <c r="D75" s="82"/>
      <c r="E75" s="23"/>
      <c r="F75" s="23"/>
      <c r="G75" s="9"/>
      <c r="H75" s="30">
        <f>SUM(H76:H77)</f>
        <v>194811</v>
      </c>
    </row>
    <row r="76" spans="1:8" ht="12.75">
      <c r="A76" s="83"/>
      <c r="B76" s="23"/>
      <c r="C76" s="39"/>
      <c r="D76" s="23"/>
      <c r="E76" s="23"/>
      <c r="F76" s="23"/>
      <c r="G76" s="8"/>
      <c r="H76" s="34"/>
    </row>
    <row r="77" spans="1:8" ht="12.75">
      <c r="A77" s="83"/>
      <c r="B77" s="23"/>
      <c r="C77" s="39"/>
      <c r="D77" s="23" t="s">
        <v>102</v>
      </c>
      <c r="E77" s="23"/>
      <c r="F77" s="23"/>
      <c r="G77" s="8"/>
      <c r="H77" s="34">
        <v>194811</v>
      </c>
    </row>
    <row r="78" spans="1:8" ht="12.75">
      <c r="A78" s="83"/>
      <c r="B78" s="23"/>
      <c r="C78" s="23"/>
      <c r="D78" s="23"/>
      <c r="E78" s="23"/>
      <c r="F78" s="23"/>
      <c r="G78" s="8"/>
      <c r="H78" s="34"/>
    </row>
    <row r="79" spans="1:8" ht="12.75">
      <c r="A79" s="83"/>
      <c r="B79" s="23"/>
      <c r="C79" s="82" t="s">
        <v>83</v>
      </c>
      <c r="D79" s="23"/>
      <c r="E79" s="23"/>
      <c r="F79" s="23"/>
      <c r="G79" s="8"/>
      <c r="H79" s="42">
        <f>SUM(H80:H81)</f>
        <v>20000</v>
      </c>
    </row>
    <row r="80" spans="1:8" ht="12.75">
      <c r="A80" s="83"/>
      <c r="B80" s="23"/>
      <c r="C80" s="39"/>
      <c r="D80" s="23"/>
      <c r="E80" s="23"/>
      <c r="F80" s="23"/>
      <c r="G80" s="8"/>
      <c r="H80" s="34"/>
    </row>
    <row r="81" spans="1:8" ht="12.75">
      <c r="A81" s="83"/>
      <c r="B81" s="39"/>
      <c r="C81" s="39"/>
      <c r="D81" s="23" t="s">
        <v>35</v>
      </c>
      <c r="F81" s="23"/>
      <c r="G81" s="8"/>
      <c r="H81" s="37">
        <v>20000</v>
      </c>
    </row>
    <row r="82" spans="1:8" ht="12.75">
      <c r="A82" s="83"/>
      <c r="B82" s="39"/>
      <c r="C82" s="39"/>
      <c r="D82" s="23"/>
      <c r="F82" s="23"/>
      <c r="G82" s="8"/>
      <c r="H82" s="37"/>
    </row>
    <row r="83" spans="1:8" s="2" customFormat="1" ht="12.75">
      <c r="A83" s="90"/>
      <c r="B83" s="91" t="s">
        <v>36</v>
      </c>
      <c r="C83" s="92"/>
      <c r="D83" s="92"/>
      <c r="E83" s="92"/>
      <c r="F83" s="92"/>
      <c r="G83" s="17"/>
      <c r="H83" s="35">
        <f>SUM(H84:H86)</f>
        <v>40000</v>
      </c>
    </row>
    <row r="84" spans="1:8" ht="12.75">
      <c r="A84" s="83"/>
      <c r="B84" s="23"/>
      <c r="C84" s="23"/>
      <c r="D84" s="82"/>
      <c r="E84" s="23"/>
      <c r="F84" s="23"/>
      <c r="G84" s="11"/>
      <c r="H84" s="36"/>
    </row>
    <row r="85" spans="1:10" ht="12.75" customHeight="1">
      <c r="A85" s="83"/>
      <c r="B85" s="39"/>
      <c r="C85" s="82" t="s">
        <v>37</v>
      </c>
      <c r="D85" s="139"/>
      <c r="E85" s="140"/>
      <c r="F85" s="139"/>
      <c r="G85" s="141"/>
      <c r="H85" s="142">
        <v>40000</v>
      </c>
      <c r="I85" s="143"/>
      <c r="J85" s="144"/>
    </row>
    <row r="86" spans="1:8" ht="12.75">
      <c r="A86" s="83"/>
      <c r="B86" s="39"/>
      <c r="C86" s="40"/>
      <c r="D86" s="39"/>
      <c r="E86" s="23"/>
      <c r="F86" s="39"/>
      <c r="G86" s="8"/>
      <c r="H86" s="38"/>
    </row>
    <row r="87" spans="1:8" ht="13.5" thickBot="1">
      <c r="A87" s="104"/>
      <c r="B87" s="24"/>
      <c r="C87" s="24"/>
      <c r="D87" s="24"/>
      <c r="E87" s="24"/>
      <c r="F87" s="24"/>
      <c r="G87" s="20"/>
      <c r="H87" s="41"/>
    </row>
    <row r="88" spans="1:8" ht="12.75">
      <c r="A88" s="2"/>
      <c r="B88" s="39"/>
      <c r="C88" s="121"/>
      <c r="D88" s="82"/>
      <c r="E88" s="23"/>
      <c r="F88" s="23"/>
      <c r="G88" s="9"/>
      <c r="H88" s="9"/>
    </row>
    <row r="89" spans="2:6" ht="12.75">
      <c r="B89" s="23"/>
      <c r="C89" s="23"/>
      <c r="D89" s="23"/>
      <c r="E89" s="23"/>
      <c r="F89" s="23"/>
    </row>
  </sheetData>
  <sheetProtection/>
  <mergeCells count="1">
    <mergeCell ref="I85:J85"/>
  </mergeCells>
  <printOptions horizontalCentered="1"/>
  <pageMargins left="0.7" right="0.7" top="0.75" bottom="0.75" header="0.3" footer="0.3"/>
  <pageSetup fitToHeight="2" fitToWidth="1" horizontalDpi="600" verticalDpi="600" orientation="portrait" scale="94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13" sqref="J13"/>
    </sheetView>
  </sheetViews>
  <sheetFormatPr defaultColWidth="9.140625" defaultRowHeight="15"/>
  <cols>
    <col min="1" max="1" width="55.140625" style="0" customWidth="1"/>
    <col min="2" max="2" width="26.140625" style="0" bestFit="1" customWidth="1"/>
    <col min="3" max="3" width="1.57421875" style="0" customWidth="1"/>
    <col min="4" max="4" width="17.28125" style="44" hidden="1" customWidth="1"/>
    <col min="5" max="5" width="7.140625" style="44" hidden="1" customWidth="1"/>
    <col min="6" max="6" width="0" style="0" hidden="1" customWidth="1"/>
    <col min="7" max="7" width="18.8515625" style="0" hidden="1" customWidth="1"/>
    <col min="8" max="8" width="0" style="0" hidden="1" customWidth="1"/>
  </cols>
  <sheetData>
    <row r="1" spans="1:5" ht="18.75">
      <c r="A1" s="43" t="s">
        <v>47</v>
      </c>
      <c r="B1" s="117" t="s">
        <v>81</v>
      </c>
      <c r="C1" s="43"/>
      <c r="D1" s="44" t="s">
        <v>48</v>
      </c>
      <c r="E1" s="44" t="s">
        <v>49</v>
      </c>
    </row>
    <row r="2" spans="1:4" ht="18.75">
      <c r="A2" s="116">
        <v>41549</v>
      </c>
      <c r="B2" s="43"/>
      <c r="C2" s="43"/>
      <c r="D2" s="45"/>
    </row>
    <row r="3" spans="1:4" ht="18.75">
      <c r="A3" s="43"/>
      <c r="B3" s="43"/>
      <c r="C3" s="43"/>
      <c r="D3" s="45"/>
    </row>
    <row r="4" spans="1:7" ht="18.75">
      <c r="A4" s="46" t="s">
        <v>50</v>
      </c>
      <c r="B4" s="47">
        <v>33984203</v>
      </c>
      <c r="C4" s="47"/>
      <c r="D4" s="45">
        <v>66657126</v>
      </c>
      <c r="E4" s="48">
        <f>B4/D4</f>
        <v>0.5098360076310521</v>
      </c>
      <c r="G4" s="49">
        <f>B4</f>
        <v>33984203</v>
      </c>
    </row>
    <row r="5" spans="1:7" ht="18.75">
      <c r="A5" s="50" t="s">
        <v>51</v>
      </c>
      <c r="B5" s="51"/>
      <c r="C5" s="51"/>
      <c r="D5" s="45"/>
      <c r="G5" s="49">
        <f aca="true" t="shared" si="0" ref="G5:G17">B5</f>
        <v>0</v>
      </c>
    </row>
    <row r="6" spans="1:7" ht="18.75">
      <c r="A6" s="52"/>
      <c r="B6" s="45"/>
      <c r="C6" s="45"/>
      <c r="D6" s="45"/>
      <c r="G6" s="49">
        <f t="shared" si="0"/>
        <v>0</v>
      </c>
    </row>
    <row r="7" spans="1:10" ht="18.75">
      <c r="A7" s="53" t="s">
        <v>52</v>
      </c>
      <c r="B7" s="54">
        <v>12169465</v>
      </c>
      <c r="C7" s="54"/>
      <c r="D7" s="45"/>
      <c r="G7" s="55">
        <v>9033602</v>
      </c>
      <c r="J7">
        <v>6.5608</v>
      </c>
    </row>
    <row r="8" spans="1:7" ht="18.75">
      <c r="A8" s="56" t="s">
        <v>53</v>
      </c>
      <c r="B8" s="57">
        <f>B4-B7</f>
        <v>21814738</v>
      </c>
      <c r="C8" s="57"/>
      <c r="D8" s="45"/>
      <c r="G8" s="57">
        <f>G4-G7</f>
        <v>24950601</v>
      </c>
    </row>
    <row r="9" spans="1:7" ht="18.75">
      <c r="A9" s="56"/>
      <c r="B9" s="54"/>
      <c r="C9" s="54"/>
      <c r="D9" s="45"/>
      <c r="G9" s="49">
        <f t="shared" si="0"/>
        <v>0</v>
      </c>
    </row>
    <row r="10" spans="1:7" ht="18.75">
      <c r="A10" s="53" t="s">
        <v>54</v>
      </c>
      <c r="B10" s="58">
        <v>0.0065608</v>
      </c>
      <c r="C10" s="58"/>
      <c r="D10" s="45"/>
      <c r="G10" s="59">
        <f t="shared" si="0"/>
        <v>0.0065608</v>
      </c>
    </row>
    <row r="11" spans="1:7" ht="19.5" thickBot="1">
      <c r="A11" s="53" t="s">
        <v>55</v>
      </c>
      <c r="B11" s="54">
        <f>B8*B10</f>
        <v>143122.1330704</v>
      </c>
      <c r="C11" s="54"/>
      <c r="D11" s="45"/>
      <c r="G11" s="54">
        <f>G8*G10</f>
        <v>163695.9030408</v>
      </c>
    </row>
    <row r="12" spans="1:8" ht="19.5" thickBot="1">
      <c r="A12" s="60" t="s">
        <v>56</v>
      </c>
      <c r="B12" s="61">
        <f>B11*0.95</f>
        <v>135966.02641688002</v>
      </c>
      <c r="C12" s="62"/>
      <c r="D12" s="45">
        <v>253376</v>
      </c>
      <c r="E12" s="48">
        <f>B12/D12</f>
        <v>0.5366176213093585</v>
      </c>
      <c r="G12" s="61">
        <f>G11*0.95</f>
        <v>155511.10788876002</v>
      </c>
      <c r="H12" s="63">
        <f>G12-B12</f>
        <v>19545.081471879996</v>
      </c>
    </row>
    <row r="13" spans="1:7" ht="18.75">
      <c r="A13" s="53"/>
      <c r="B13" s="54"/>
      <c r="C13" s="54"/>
      <c r="D13" s="45"/>
      <c r="G13" s="49">
        <f t="shared" si="0"/>
        <v>0</v>
      </c>
    </row>
    <row r="14" spans="1:10" ht="18.75">
      <c r="A14" s="53" t="s">
        <v>57</v>
      </c>
      <c r="B14" s="64">
        <v>0.0035914</v>
      </c>
      <c r="C14" s="58"/>
      <c r="D14" s="45"/>
      <c r="G14" s="59">
        <f t="shared" si="0"/>
        <v>0.0035914</v>
      </c>
      <c r="J14" s="2"/>
    </row>
    <row r="15" spans="1:7" ht="19.5" thickBot="1">
      <c r="A15" s="53" t="s">
        <v>58</v>
      </c>
      <c r="B15" s="54">
        <f>B8*B14</f>
        <v>78345.4500532</v>
      </c>
      <c r="C15" s="54"/>
      <c r="D15" s="45"/>
      <c r="G15" s="54">
        <f>G8*G14</f>
        <v>89607.5884314</v>
      </c>
    </row>
    <row r="16" spans="1:7" ht="19.5" thickBot="1">
      <c r="A16" s="60" t="s">
        <v>59</v>
      </c>
      <c r="B16" s="61">
        <f>B15*0.95</f>
        <v>74428.17755053999</v>
      </c>
      <c r="C16" s="62"/>
      <c r="D16" s="45">
        <v>196913</v>
      </c>
      <c r="E16" s="48">
        <f>B16/D16</f>
        <v>0.3779749308097484</v>
      </c>
      <c r="G16" s="61">
        <f>G15*0.95</f>
        <v>85127.20900983</v>
      </c>
    </row>
    <row r="17" spans="1:7" ht="19.5" thickBot="1">
      <c r="A17" s="53"/>
      <c r="B17" s="54"/>
      <c r="C17" s="54"/>
      <c r="D17" s="45"/>
      <c r="G17" s="49">
        <f t="shared" si="0"/>
        <v>0</v>
      </c>
    </row>
    <row r="18" spans="1:8" ht="19.5" thickBot="1">
      <c r="A18" s="65" t="s">
        <v>73</v>
      </c>
      <c r="B18" s="61">
        <f>B16+B12</f>
        <v>210394.20396742</v>
      </c>
      <c r="C18" s="62"/>
      <c r="D18" s="45">
        <f>D12+D16</f>
        <v>450289</v>
      </c>
      <c r="E18" s="48">
        <f>B18/D18</f>
        <v>0.4672426019010458</v>
      </c>
      <c r="G18" s="61">
        <f>G16+G12</f>
        <v>240638.31689859</v>
      </c>
      <c r="H18" s="63">
        <f>G18-B18</f>
        <v>30244.112931170006</v>
      </c>
    </row>
    <row r="19" spans="1:4" ht="18.75">
      <c r="A19" s="43"/>
      <c r="B19" s="43"/>
      <c r="C19" s="43"/>
      <c r="D19" s="45"/>
    </row>
    <row r="20" spans="1:4" ht="18.75">
      <c r="A20" s="43"/>
      <c r="B20" s="43"/>
      <c r="C20" s="43"/>
      <c r="D20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workbookViewId="0" topLeftCell="A1">
      <pane ySplit="2" topLeftCell="A3" activePane="bottomLeft" state="frozen"/>
      <selection pane="topLeft" activeCell="A1" sqref="A1"/>
      <selection pane="bottomLeft" activeCell="S28" sqref="S28"/>
    </sheetView>
  </sheetViews>
  <sheetFormatPr defaultColWidth="9.140625" defaultRowHeight="15" outlineLevelRow="1"/>
  <cols>
    <col min="1" max="1" width="3.28125" style="1" customWidth="1"/>
    <col min="2" max="2" width="4.8515625" style="1" customWidth="1"/>
    <col min="3" max="3" width="5.421875" style="1" customWidth="1"/>
    <col min="4" max="4" width="4.8515625" style="1" customWidth="1"/>
    <col min="5" max="5" width="12.7109375" style="1" customWidth="1"/>
    <col min="6" max="6" width="20.28125" style="1" customWidth="1"/>
    <col min="7" max="7" width="12.8515625" style="3" bestFit="1" customWidth="1"/>
    <col min="8" max="8" width="1.28515625" style="1" customWidth="1"/>
    <col min="9" max="9" width="8.57421875" style="1" bestFit="1" customWidth="1"/>
    <col min="10" max="12" width="6.8515625" style="1" bestFit="1" customWidth="1"/>
    <col min="13" max="13" width="8.57421875" style="1" customWidth="1"/>
    <col min="14" max="15" width="9.140625" style="1" customWidth="1"/>
    <col min="16" max="16" width="9.28125" style="1" bestFit="1" customWidth="1"/>
    <col min="17" max="16384" width="9.140625" style="1" customWidth="1"/>
  </cols>
  <sheetData>
    <row r="1" spans="1:13" ht="15.75" customHeight="1" thickBot="1">
      <c r="A1" s="67"/>
      <c r="B1" s="68"/>
      <c r="C1" s="68"/>
      <c r="D1" s="68"/>
      <c r="E1" s="68"/>
      <c r="F1" s="68"/>
      <c r="G1" s="69"/>
      <c r="H1" s="123"/>
      <c r="I1" s="123"/>
      <c r="J1" s="123"/>
      <c r="K1" s="123"/>
      <c r="L1" s="123"/>
      <c r="M1" s="124"/>
    </row>
    <row r="2" spans="1:14" ht="25.5">
      <c r="A2" s="70"/>
      <c r="B2" s="71" t="s">
        <v>84</v>
      </c>
      <c r="C2" s="71"/>
      <c r="D2" s="71"/>
      <c r="E2" s="71"/>
      <c r="F2" s="72"/>
      <c r="G2" s="28" t="s">
        <v>85</v>
      </c>
      <c r="H2" s="125"/>
      <c r="I2" s="125" t="s">
        <v>60</v>
      </c>
      <c r="J2" s="125" t="s">
        <v>61</v>
      </c>
      <c r="K2" s="125" t="s">
        <v>62</v>
      </c>
      <c r="L2" s="125" t="s">
        <v>63</v>
      </c>
      <c r="M2" s="126" t="s">
        <v>86</v>
      </c>
      <c r="N2" s="4"/>
    </row>
    <row r="3" spans="1:13" s="2" customFormat="1" ht="12.75" outlineLevel="1">
      <c r="A3" s="73" t="s">
        <v>87</v>
      </c>
      <c r="B3" s="5"/>
      <c r="C3" s="5"/>
      <c r="D3" s="5"/>
      <c r="E3" s="5"/>
      <c r="F3" s="5"/>
      <c r="G3" s="66">
        <f>G7</f>
        <v>325478</v>
      </c>
      <c r="H3" s="74"/>
      <c r="I3" s="74"/>
      <c r="J3" s="74"/>
      <c r="K3" s="74"/>
      <c r="L3" s="74"/>
      <c r="M3" s="75">
        <f>G3</f>
        <v>325478</v>
      </c>
    </row>
    <row r="4" spans="1:13" ht="12.75" outlineLevel="1">
      <c r="A4" s="76"/>
      <c r="B4" s="7"/>
      <c r="C4" s="7"/>
      <c r="D4" s="7"/>
      <c r="E4" s="7"/>
      <c r="F4" s="7"/>
      <c r="G4" s="30"/>
      <c r="H4" s="11"/>
      <c r="I4" s="11"/>
      <c r="J4" s="11"/>
      <c r="K4" s="11"/>
      <c r="L4" s="11"/>
      <c r="M4" s="77"/>
    </row>
    <row r="5" spans="1:13" s="10" customFormat="1" ht="12.75" outlineLevel="1">
      <c r="A5" s="78"/>
      <c r="B5" s="79"/>
      <c r="C5" s="39" t="s">
        <v>64</v>
      </c>
      <c r="D5" s="39"/>
      <c r="E5" s="39"/>
      <c r="F5" s="39"/>
      <c r="G5" s="127">
        <f>+G7-G22</f>
        <v>2592</v>
      </c>
      <c r="H5" s="21"/>
      <c r="I5" s="21"/>
      <c r="J5" s="21"/>
      <c r="K5" s="21"/>
      <c r="L5" s="21"/>
      <c r="M5" s="128">
        <f>M7-M22</f>
        <v>41085.429999999935</v>
      </c>
    </row>
    <row r="6" spans="1:13" ht="12.75" outlineLevel="1">
      <c r="A6" s="76"/>
      <c r="B6" s="7"/>
      <c r="C6" s="7"/>
      <c r="D6" s="7"/>
      <c r="E6" s="7"/>
      <c r="F6" s="7"/>
      <c r="G6" s="30"/>
      <c r="H6" s="11"/>
      <c r="I6" s="11"/>
      <c r="J6" s="11"/>
      <c r="K6" s="11"/>
      <c r="L6" s="11"/>
      <c r="M6" s="77"/>
    </row>
    <row r="7" spans="1:13" s="2" customFormat="1" ht="12.75">
      <c r="A7" s="73" t="s">
        <v>43</v>
      </c>
      <c r="B7" s="5"/>
      <c r="C7" s="5" t="s">
        <v>88</v>
      </c>
      <c r="D7" s="5"/>
      <c r="E7" s="5"/>
      <c r="F7" s="5"/>
      <c r="G7" s="66">
        <f>G9+G16+G21</f>
        <v>325478</v>
      </c>
      <c r="H7" s="74"/>
      <c r="I7" s="74"/>
      <c r="J7" s="74"/>
      <c r="K7" s="74"/>
      <c r="L7" s="74"/>
      <c r="M7" s="75">
        <f>G7</f>
        <v>325478</v>
      </c>
    </row>
    <row r="8" spans="1:26" ht="12.75" outlineLevel="1">
      <c r="A8" s="76"/>
      <c r="B8" s="7"/>
      <c r="C8" s="7"/>
      <c r="D8" s="7"/>
      <c r="E8" s="7"/>
      <c r="F8" s="7"/>
      <c r="G8" s="31"/>
      <c r="H8" s="11"/>
      <c r="I8" s="11"/>
      <c r="J8" s="11"/>
      <c r="K8" s="11"/>
      <c r="L8" s="11"/>
      <c r="M8" s="7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2" customFormat="1" ht="12.75" outlineLevel="1">
      <c r="A9" s="76"/>
      <c r="B9" s="6" t="s">
        <v>0</v>
      </c>
      <c r="C9" s="6"/>
      <c r="D9" s="6"/>
      <c r="E9" s="6"/>
      <c r="F9" s="6"/>
      <c r="G9" s="129">
        <v>122980</v>
      </c>
      <c r="H9" s="19"/>
      <c r="I9" s="19"/>
      <c r="J9" s="19"/>
      <c r="K9" s="19"/>
      <c r="L9" s="19"/>
      <c r="M9" s="8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2" customFormat="1" ht="12.75" outlineLevel="1">
      <c r="A10" s="76"/>
      <c r="B10" s="6"/>
      <c r="C10" s="7" t="s">
        <v>39</v>
      </c>
      <c r="D10" s="7"/>
      <c r="E10" s="7"/>
      <c r="F10" s="6"/>
      <c r="G10" s="32"/>
      <c r="H10" s="19"/>
      <c r="I10" s="19"/>
      <c r="J10" s="19"/>
      <c r="K10" s="19"/>
      <c r="L10" s="19"/>
      <c r="M10" s="8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2" customFormat="1" ht="12.75" outlineLevel="1">
      <c r="A11" s="81" t="s">
        <v>38</v>
      </c>
      <c r="B11" s="7"/>
      <c r="C11" s="7"/>
      <c r="D11" s="7" t="s">
        <v>65</v>
      </c>
      <c r="E11" s="82"/>
      <c r="F11" s="16">
        <v>61723</v>
      </c>
      <c r="G11" s="32"/>
      <c r="H11" s="19"/>
      <c r="I11" s="19"/>
      <c r="J11" s="19"/>
      <c r="K11" s="19"/>
      <c r="L11" s="19"/>
      <c r="M11" s="80"/>
      <c r="O11" s="1"/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2" customFormat="1" ht="12.75" outlineLevel="1">
      <c r="A12" s="81" t="s">
        <v>38</v>
      </c>
      <c r="B12" s="7"/>
      <c r="C12" s="7"/>
      <c r="D12" s="7" t="s">
        <v>82</v>
      </c>
      <c r="E12" s="7"/>
      <c r="F12" s="16">
        <v>25000</v>
      </c>
      <c r="G12" s="32"/>
      <c r="H12" s="19"/>
      <c r="I12" s="19"/>
      <c r="J12" s="19"/>
      <c r="K12" s="19"/>
      <c r="L12" s="19"/>
      <c r="M12" s="8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2" customFormat="1" ht="12.75" outlineLevel="1">
      <c r="A13" s="81" t="s">
        <v>38</v>
      </c>
      <c r="B13" s="7"/>
      <c r="C13" s="7"/>
      <c r="D13" s="7" t="s">
        <v>44</v>
      </c>
      <c r="E13" s="7"/>
      <c r="F13" s="16">
        <v>15000</v>
      </c>
      <c r="G13" s="32"/>
      <c r="H13" s="19"/>
      <c r="I13" s="19"/>
      <c r="J13" s="19"/>
      <c r="K13" s="19"/>
      <c r="L13" s="19"/>
      <c r="M13" s="8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2" customFormat="1" ht="12.75" outlineLevel="1">
      <c r="A14" s="81" t="s">
        <v>38</v>
      </c>
      <c r="B14" s="7"/>
      <c r="C14" s="7"/>
      <c r="D14" s="7" t="s">
        <v>89</v>
      </c>
      <c r="E14" s="7"/>
      <c r="F14" s="16">
        <v>21257</v>
      </c>
      <c r="G14" s="32"/>
      <c r="H14" s="19"/>
      <c r="I14" s="19"/>
      <c r="J14" s="19"/>
      <c r="K14" s="19"/>
      <c r="L14" s="19"/>
      <c r="M14" s="8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13" ht="12.75">
      <c r="A15" s="76"/>
      <c r="B15" s="7"/>
      <c r="C15" s="7"/>
      <c r="D15" s="7"/>
      <c r="E15" s="7"/>
      <c r="F15" s="16"/>
      <c r="G15" s="31"/>
      <c r="H15" s="11"/>
      <c r="I15" s="11"/>
      <c r="J15" s="11"/>
      <c r="K15" s="11"/>
      <c r="L15" s="11"/>
      <c r="M15" s="77"/>
    </row>
    <row r="16" spans="1:13" ht="12.75">
      <c r="A16" s="83"/>
      <c r="B16" s="82" t="s">
        <v>1</v>
      </c>
      <c r="C16" s="39"/>
      <c r="D16" s="39"/>
      <c r="E16" s="39"/>
      <c r="F16" s="84"/>
      <c r="G16" s="33">
        <f>SUM(G17:G18)</f>
        <v>202048</v>
      </c>
      <c r="H16" s="11"/>
      <c r="I16" s="11"/>
      <c r="J16" s="11"/>
      <c r="K16" s="11"/>
      <c r="L16" s="11"/>
      <c r="M16" s="130"/>
    </row>
    <row r="17" spans="1:14" ht="12.75">
      <c r="A17" s="83"/>
      <c r="B17" s="23"/>
      <c r="C17" s="39"/>
      <c r="D17" s="39" t="s">
        <v>2</v>
      </c>
      <c r="E17" s="39"/>
      <c r="F17" s="39">
        <v>5.7419</v>
      </c>
      <c r="G17" s="31">
        <v>124301</v>
      </c>
      <c r="H17" s="11"/>
      <c r="I17" s="11"/>
      <c r="J17" s="11"/>
      <c r="K17" s="11"/>
      <c r="L17" s="11"/>
      <c r="M17" s="85"/>
      <c r="N17" s="3"/>
    </row>
    <row r="18" spans="1:14" ht="12.75">
      <c r="A18" s="83"/>
      <c r="B18" s="23"/>
      <c r="C18" s="39"/>
      <c r="D18" s="39" t="s">
        <v>3</v>
      </c>
      <c r="E18" s="39"/>
      <c r="F18" s="39">
        <v>3.5914</v>
      </c>
      <c r="G18" s="31">
        <v>77747</v>
      </c>
      <c r="H18" s="11"/>
      <c r="I18" s="11"/>
      <c r="J18" s="11"/>
      <c r="K18" s="11"/>
      <c r="L18" s="11"/>
      <c r="M18" s="85"/>
      <c r="N18" s="3"/>
    </row>
    <row r="19" spans="1:13" ht="12.75">
      <c r="A19" s="83"/>
      <c r="B19" s="23"/>
      <c r="C19" s="23"/>
      <c r="D19" s="23"/>
      <c r="E19" s="23"/>
      <c r="F19" s="23"/>
      <c r="G19" s="31"/>
      <c r="H19" s="11"/>
      <c r="I19" s="11"/>
      <c r="J19" s="11"/>
      <c r="K19" s="11"/>
      <c r="L19" s="11"/>
      <c r="M19" s="85"/>
    </row>
    <row r="20" spans="1:13" ht="12.75">
      <c r="A20" s="83"/>
      <c r="B20" s="82" t="s">
        <v>4</v>
      </c>
      <c r="C20" s="23"/>
      <c r="D20" s="23"/>
      <c r="E20" s="23"/>
      <c r="F20" s="23"/>
      <c r="G20" s="31"/>
      <c r="H20" s="11"/>
      <c r="I20" s="11"/>
      <c r="J20" s="11"/>
      <c r="K20" s="11"/>
      <c r="L20" s="11"/>
      <c r="M20" s="85"/>
    </row>
    <row r="21" spans="1:13" ht="12.75">
      <c r="A21" s="83"/>
      <c r="B21" s="23"/>
      <c r="C21" s="23"/>
      <c r="D21" s="23" t="s">
        <v>5</v>
      </c>
      <c r="E21" s="23"/>
      <c r="F21" s="23"/>
      <c r="G21" s="34">
        <v>450</v>
      </c>
      <c r="H21" s="8"/>
      <c r="I21" s="86">
        <v>184.22</v>
      </c>
      <c r="J21" s="86">
        <v>12</v>
      </c>
      <c r="K21" s="86">
        <v>11</v>
      </c>
      <c r="L21" s="86">
        <v>10</v>
      </c>
      <c r="M21" s="87">
        <f>SUM(I21:L21)</f>
        <v>217.22</v>
      </c>
    </row>
    <row r="22" spans="1:26" s="2" customFormat="1" ht="12.75">
      <c r="A22" s="73" t="s">
        <v>6</v>
      </c>
      <c r="B22" s="13"/>
      <c r="C22" s="13"/>
      <c r="D22" s="13"/>
      <c r="E22" s="13"/>
      <c r="F22" s="13"/>
      <c r="G22" s="66">
        <f>G24+G58+G84+G88</f>
        <v>322886</v>
      </c>
      <c r="H22" s="131">
        <f>H24+H58+H84+H88</f>
        <v>0</v>
      </c>
      <c r="I22" s="132">
        <f>I24+I58+I84+I88</f>
        <v>186783.86000000002</v>
      </c>
      <c r="J22" s="88"/>
      <c r="K22" s="88"/>
      <c r="L22" s="88"/>
      <c r="M22" s="89">
        <f>SUM(M25:M90)</f>
        <v>284392.57000000007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12.75">
      <c r="A23" s="76"/>
      <c r="B23" s="7"/>
      <c r="C23" s="7"/>
      <c r="D23" s="7"/>
      <c r="E23" s="7"/>
      <c r="F23" s="7"/>
      <c r="G23" s="30"/>
      <c r="H23" s="8"/>
      <c r="I23" s="86"/>
      <c r="J23" s="86"/>
      <c r="K23" s="86"/>
      <c r="L23" s="86"/>
      <c r="M23" s="13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12.75">
      <c r="A24" s="90"/>
      <c r="B24" s="91" t="s">
        <v>7</v>
      </c>
      <c r="C24" s="92"/>
      <c r="D24" s="92"/>
      <c r="E24" s="92"/>
      <c r="F24" s="93"/>
      <c r="G24" s="35">
        <f>G26+G33+G36+G43+G52</f>
        <v>67163</v>
      </c>
      <c r="H24" s="17"/>
      <c r="I24" s="94">
        <f>I26+I33+I36+I43+I52</f>
        <v>65630.86</v>
      </c>
      <c r="J24" s="95"/>
      <c r="K24" s="95"/>
      <c r="L24" s="95"/>
      <c r="M24" s="9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12.75">
      <c r="A25" s="114"/>
      <c r="B25" s="40"/>
      <c r="C25" s="39"/>
      <c r="D25" s="39"/>
      <c r="E25" s="39"/>
      <c r="F25" s="115"/>
      <c r="G25" s="30"/>
      <c r="H25" s="8"/>
      <c r="I25" s="86"/>
      <c r="J25" s="86"/>
      <c r="K25" s="86"/>
      <c r="L25" s="86"/>
      <c r="M25" s="9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13" ht="12.75">
      <c r="A26" s="83"/>
      <c r="B26" s="23"/>
      <c r="C26" s="40" t="s">
        <v>8</v>
      </c>
      <c r="D26" s="40"/>
      <c r="E26" s="39"/>
      <c r="F26" s="39"/>
      <c r="G26" s="30">
        <f>SUM(G27:G28)</f>
        <v>45795</v>
      </c>
      <c r="H26" s="19"/>
      <c r="I26" s="97">
        <f>SUM(I27:I28)</f>
        <v>43322</v>
      </c>
      <c r="J26" s="98"/>
      <c r="K26" s="98"/>
      <c r="L26" s="98"/>
      <c r="M26" s="99"/>
    </row>
    <row r="27" spans="1:13" ht="12.75" outlineLevel="1">
      <c r="A27" s="83"/>
      <c r="B27" s="23"/>
      <c r="C27" s="39"/>
      <c r="D27" s="39" t="s">
        <v>9</v>
      </c>
      <c r="E27" s="39"/>
      <c r="F27" s="39"/>
      <c r="G27" s="34">
        <v>45000</v>
      </c>
      <c r="H27" s="11"/>
      <c r="I27" s="100">
        <v>42977</v>
      </c>
      <c r="J27" s="86">
        <v>3750</v>
      </c>
      <c r="K27" s="86">
        <v>3750</v>
      </c>
      <c r="L27" s="86">
        <v>3750</v>
      </c>
      <c r="M27" s="99">
        <f>SUM(I27:L27)</f>
        <v>54227</v>
      </c>
    </row>
    <row r="28" spans="1:13" ht="12.75" outlineLevel="1">
      <c r="A28" s="83"/>
      <c r="B28" s="23"/>
      <c r="C28" s="39"/>
      <c r="D28" s="39" t="s">
        <v>10</v>
      </c>
      <c r="E28" s="39"/>
      <c r="F28" s="39"/>
      <c r="G28" s="34">
        <f>SUM(G29:G31)</f>
        <v>795</v>
      </c>
      <c r="H28" s="11"/>
      <c r="I28" s="97">
        <f>SUM(I29:I31)</f>
        <v>345</v>
      </c>
      <c r="J28" s="100"/>
      <c r="K28" s="100"/>
      <c r="L28" s="100"/>
      <c r="M28" s="99"/>
    </row>
    <row r="29" spans="1:13" ht="12.75" outlineLevel="1">
      <c r="A29" s="83"/>
      <c r="B29" s="23"/>
      <c r="C29" s="39"/>
      <c r="D29" s="39"/>
      <c r="E29" s="39" t="s">
        <v>11</v>
      </c>
      <c r="F29" s="23"/>
      <c r="G29" s="34">
        <v>200</v>
      </c>
      <c r="H29" s="11"/>
      <c r="I29" s="100">
        <v>0</v>
      </c>
      <c r="J29" s="100">
        <v>200</v>
      </c>
      <c r="K29" s="100"/>
      <c r="L29" s="100"/>
      <c r="M29" s="99">
        <f>SUM(I29:L29)</f>
        <v>200</v>
      </c>
    </row>
    <row r="30" spans="1:13" ht="12.75" outlineLevel="1">
      <c r="A30" s="83"/>
      <c r="B30" s="23"/>
      <c r="C30" s="39"/>
      <c r="D30" s="39"/>
      <c r="E30" s="39" t="s">
        <v>12</v>
      </c>
      <c r="F30" s="23"/>
      <c r="G30" s="34">
        <v>295</v>
      </c>
      <c r="H30" s="11"/>
      <c r="I30" s="100">
        <v>345</v>
      </c>
      <c r="J30" s="100"/>
      <c r="K30" s="100"/>
      <c r="L30" s="100"/>
      <c r="M30" s="99">
        <f>SUM(I30:L30)</f>
        <v>345</v>
      </c>
    </row>
    <row r="31" spans="1:13" ht="12.75" outlineLevel="1">
      <c r="A31" s="83"/>
      <c r="B31" s="23"/>
      <c r="C31" s="39"/>
      <c r="D31" s="39"/>
      <c r="E31" s="39" t="s">
        <v>13</v>
      </c>
      <c r="F31" s="23"/>
      <c r="G31" s="34">
        <v>300</v>
      </c>
      <c r="H31" s="11"/>
      <c r="I31" s="100">
        <v>0</v>
      </c>
      <c r="J31" s="100">
        <v>300</v>
      </c>
      <c r="K31" s="100"/>
      <c r="L31" s="100"/>
      <c r="M31" s="99">
        <f>SUM(I31:L31)</f>
        <v>300</v>
      </c>
    </row>
    <row r="32" spans="1:13" ht="12.75" outlineLevel="1">
      <c r="A32" s="83"/>
      <c r="B32" s="23"/>
      <c r="C32" s="39"/>
      <c r="D32" s="39"/>
      <c r="E32" s="39"/>
      <c r="F32" s="39"/>
      <c r="G32" s="34"/>
      <c r="H32" s="11"/>
      <c r="I32" s="100"/>
      <c r="J32" s="100"/>
      <c r="K32" s="100"/>
      <c r="L32" s="100"/>
      <c r="M32" s="99"/>
    </row>
    <row r="33" spans="1:13" ht="12.75">
      <c r="A33" s="83"/>
      <c r="B33" s="23"/>
      <c r="C33" s="40" t="s">
        <v>14</v>
      </c>
      <c r="D33" s="40"/>
      <c r="E33" s="39"/>
      <c r="F33" s="39"/>
      <c r="G33" s="30">
        <f>SUM(G34:G35)</f>
        <v>6883</v>
      </c>
      <c r="H33" s="11"/>
      <c r="I33" s="97">
        <f>SUM(I34:I34)</f>
        <v>7921.1</v>
      </c>
      <c r="J33" s="100"/>
      <c r="K33" s="100"/>
      <c r="L33" s="100"/>
      <c r="M33" s="99"/>
    </row>
    <row r="34" spans="1:13" ht="12.75" outlineLevel="1">
      <c r="A34" s="83"/>
      <c r="B34" s="23"/>
      <c r="C34" s="39"/>
      <c r="D34" s="39" t="s">
        <v>15</v>
      </c>
      <c r="E34" s="39"/>
      <c r="F34" s="39"/>
      <c r="G34" s="34">
        <v>6883</v>
      </c>
      <c r="H34" s="11"/>
      <c r="I34" s="100">
        <v>7921.1</v>
      </c>
      <c r="J34" s="100">
        <v>1832.25</v>
      </c>
      <c r="K34" s="100"/>
      <c r="L34" s="100">
        <v>1832</v>
      </c>
      <c r="M34" s="99">
        <f>SUM(I34:L34)</f>
        <v>11585.35</v>
      </c>
    </row>
    <row r="35" spans="1:13" ht="12.75">
      <c r="A35" s="83"/>
      <c r="B35" s="23"/>
      <c r="C35" s="39"/>
      <c r="D35" s="39"/>
      <c r="E35" s="39"/>
      <c r="F35" s="39"/>
      <c r="G35" s="34"/>
      <c r="H35" s="11"/>
      <c r="I35" s="100"/>
      <c r="J35" s="100"/>
      <c r="K35" s="100"/>
      <c r="L35" s="100"/>
      <c r="M35" s="99">
        <f>SUM(I35:L35)</f>
        <v>0</v>
      </c>
    </row>
    <row r="36" spans="1:13" ht="12.75">
      <c r="A36" s="83"/>
      <c r="B36" s="23"/>
      <c r="C36" s="40" t="s">
        <v>16</v>
      </c>
      <c r="D36" s="40"/>
      <c r="E36" s="39"/>
      <c r="F36" s="39"/>
      <c r="G36" s="30">
        <f>SUM(G37:G42)</f>
        <v>7600</v>
      </c>
      <c r="H36" s="11"/>
      <c r="I36" s="97">
        <f>SUM(I37:I41)</f>
        <v>8044.110000000001</v>
      </c>
      <c r="J36" s="100"/>
      <c r="K36" s="100"/>
      <c r="L36" s="100"/>
      <c r="M36" s="99"/>
    </row>
    <row r="37" spans="1:13" ht="12.75" outlineLevel="1">
      <c r="A37" s="83"/>
      <c r="B37" s="23"/>
      <c r="C37" s="39"/>
      <c r="D37" s="39" t="s">
        <v>17</v>
      </c>
      <c r="E37" s="23"/>
      <c r="F37" s="39"/>
      <c r="G37" s="34">
        <v>1400</v>
      </c>
      <c r="H37" s="11"/>
      <c r="I37" s="100">
        <v>1496.25</v>
      </c>
      <c r="J37" s="100">
        <v>116.66</v>
      </c>
      <c r="K37" s="100">
        <v>116.66</v>
      </c>
      <c r="L37" s="100">
        <v>116.66</v>
      </c>
      <c r="M37" s="99">
        <f aca="true" t="shared" si="0" ref="M37:M42">SUM(I37:L37)</f>
        <v>1846.2300000000002</v>
      </c>
    </row>
    <row r="38" spans="1:13" ht="12.75" outlineLevel="1">
      <c r="A38" s="83"/>
      <c r="B38" s="23"/>
      <c r="C38" s="39"/>
      <c r="D38" s="39" t="s">
        <v>18</v>
      </c>
      <c r="E38" s="39"/>
      <c r="F38" s="39"/>
      <c r="G38" s="34">
        <v>800</v>
      </c>
      <c r="H38" s="11"/>
      <c r="I38" s="100">
        <v>1467.1</v>
      </c>
      <c r="J38" s="100">
        <v>66</v>
      </c>
      <c r="K38" s="100">
        <v>66</v>
      </c>
      <c r="L38" s="100">
        <v>66</v>
      </c>
      <c r="M38" s="99">
        <f t="shared" si="0"/>
        <v>1665.1</v>
      </c>
    </row>
    <row r="39" spans="1:13" ht="12.75" outlineLevel="1">
      <c r="A39" s="83"/>
      <c r="B39" s="23"/>
      <c r="C39" s="39"/>
      <c r="D39" s="39" t="s">
        <v>19</v>
      </c>
      <c r="E39" s="39"/>
      <c r="F39" s="39"/>
      <c r="G39" s="34">
        <v>300</v>
      </c>
      <c r="H39" s="11"/>
      <c r="I39" s="100">
        <v>191.46</v>
      </c>
      <c r="J39" s="100">
        <v>25</v>
      </c>
      <c r="K39" s="100">
        <v>25</v>
      </c>
      <c r="L39" s="100">
        <v>25</v>
      </c>
      <c r="M39" s="99">
        <f t="shared" si="0"/>
        <v>266.46000000000004</v>
      </c>
    </row>
    <row r="40" spans="1:13" ht="12.75" outlineLevel="1">
      <c r="A40" s="83"/>
      <c r="B40" s="23"/>
      <c r="C40" s="39"/>
      <c r="D40" s="39" t="s">
        <v>20</v>
      </c>
      <c r="E40" s="39"/>
      <c r="F40" s="39"/>
      <c r="G40" s="34">
        <v>900</v>
      </c>
      <c r="H40" s="11"/>
      <c r="I40" s="100">
        <v>339.3</v>
      </c>
      <c r="J40" s="100">
        <v>75</v>
      </c>
      <c r="K40" s="100">
        <v>75</v>
      </c>
      <c r="L40" s="100">
        <v>75</v>
      </c>
      <c r="M40" s="99">
        <f t="shared" si="0"/>
        <v>564.3</v>
      </c>
    </row>
    <row r="41" spans="1:13" ht="12.75" outlineLevel="1">
      <c r="A41" s="83"/>
      <c r="B41" s="23"/>
      <c r="C41" s="39"/>
      <c r="D41" s="39" t="s">
        <v>21</v>
      </c>
      <c r="E41" s="39"/>
      <c r="F41" s="39"/>
      <c r="G41" s="34">
        <v>4200</v>
      </c>
      <c r="H41" s="11"/>
      <c r="I41" s="100">
        <v>4550</v>
      </c>
      <c r="J41" s="100">
        <v>350</v>
      </c>
      <c r="K41" s="100">
        <v>350</v>
      </c>
      <c r="L41" s="100">
        <v>350</v>
      </c>
      <c r="M41" s="99">
        <f t="shared" si="0"/>
        <v>5600</v>
      </c>
    </row>
    <row r="42" spans="1:13" ht="12.75">
      <c r="A42" s="83"/>
      <c r="B42" s="82"/>
      <c r="C42" s="39"/>
      <c r="D42" s="39"/>
      <c r="E42" s="39"/>
      <c r="F42" s="39"/>
      <c r="G42" s="34"/>
      <c r="H42" s="11"/>
      <c r="I42" s="100"/>
      <c r="J42" s="100"/>
      <c r="K42" s="100"/>
      <c r="L42" s="100"/>
      <c r="M42" s="99">
        <f t="shared" si="0"/>
        <v>0</v>
      </c>
    </row>
    <row r="43" spans="1:26" ht="12.75">
      <c r="A43" s="83"/>
      <c r="B43" s="23"/>
      <c r="C43" s="40" t="s">
        <v>22</v>
      </c>
      <c r="D43" s="39"/>
      <c r="E43" s="39"/>
      <c r="F43" s="39"/>
      <c r="G43" s="30">
        <f>SUM(G44:G50)</f>
        <v>2135</v>
      </c>
      <c r="H43" s="11"/>
      <c r="I43" s="97">
        <f>SUM(I44:I50)</f>
        <v>1718.65</v>
      </c>
      <c r="J43" s="100"/>
      <c r="K43" s="100"/>
      <c r="L43" s="100"/>
      <c r="M43" s="9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13" ht="12.75" outlineLevel="1">
      <c r="A44" s="83"/>
      <c r="B44" s="23"/>
      <c r="C44" s="39"/>
      <c r="D44" s="39" t="s">
        <v>23</v>
      </c>
      <c r="E44" s="39"/>
      <c r="F44" s="39"/>
      <c r="G44" s="34">
        <v>500</v>
      </c>
      <c r="H44" s="11"/>
      <c r="I44" s="100">
        <v>683.65</v>
      </c>
      <c r="J44" s="100">
        <v>41</v>
      </c>
      <c r="K44" s="100">
        <v>41</v>
      </c>
      <c r="L44" s="100">
        <v>41</v>
      </c>
      <c r="M44" s="99">
        <f aca="true" t="shared" si="1" ref="M44:M51">SUM(I44:L44)</f>
        <v>806.65</v>
      </c>
    </row>
    <row r="45" spans="1:13" ht="12.75" outlineLevel="1">
      <c r="A45" s="83"/>
      <c r="B45" s="23"/>
      <c r="C45" s="39"/>
      <c r="D45" s="39" t="s">
        <v>24</v>
      </c>
      <c r="E45" s="39"/>
      <c r="F45" s="39"/>
      <c r="G45" s="34">
        <v>700</v>
      </c>
      <c r="H45" s="11"/>
      <c r="I45" s="100">
        <v>0</v>
      </c>
      <c r="J45" s="100"/>
      <c r="K45" s="100"/>
      <c r="L45" s="100"/>
      <c r="M45" s="99">
        <f t="shared" si="1"/>
        <v>0</v>
      </c>
    </row>
    <row r="46" spans="1:13" ht="12.75" outlineLevel="1">
      <c r="A46" s="83"/>
      <c r="B46" s="23"/>
      <c r="C46" s="39"/>
      <c r="D46" s="39" t="s">
        <v>25</v>
      </c>
      <c r="E46" s="39"/>
      <c r="F46" s="39"/>
      <c r="G46" s="34"/>
      <c r="H46" s="11"/>
      <c r="I46" s="100"/>
      <c r="J46" s="100"/>
      <c r="K46" s="100"/>
      <c r="L46" s="100"/>
      <c r="M46" s="99">
        <f t="shared" si="1"/>
        <v>0</v>
      </c>
    </row>
    <row r="47" spans="1:14" ht="12.75" outlineLevel="1">
      <c r="A47" s="83"/>
      <c r="B47" s="23"/>
      <c r="C47" s="39"/>
      <c r="D47" s="39"/>
      <c r="E47" s="39" t="s">
        <v>41</v>
      </c>
      <c r="F47" s="39"/>
      <c r="G47" s="34">
        <v>175</v>
      </c>
      <c r="H47" s="11"/>
      <c r="I47" s="100">
        <v>175</v>
      </c>
      <c r="J47" s="100">
        <v>175</v>
      </c>
      <c r="K47" s="100"/>
      <c r="L47" s="100"/>
      <c r="M47" s="99">
        <f t="shared" si="1"/>
        <v>350</v>
      </c>
      <c r="N47" s="3"/>
    </row>
    <row r="48" spans="1:13" ht="12.75" outlineLevel="1">
      <c r="A48" s="83"/>
      <c r="B48" s="23"/>
      <c r="C48" s="39"/>
      <c r="D48" s="39"/>
      <c r="E48" s="39" t="s">
        <v>26</v>
      </c>
      <c r="F48" s="39"/>
      <c r="G48" s="34">
        <v>395</v>
      </c>
      <c r="H48" s="11"/>
      <c r="I48" s="100">
        <v>495</v>
      </c>
      <c r="J48" s="100">
        <v>495</v>
      </c>
      <c r="K48" s="100"/>
      <c r="L48" s="100"/>
      <c r="M48" s="99">
        <f t="shared" si="1"/>
        <v>990</v>
      </c>
    </row>
    <row r="49" spans="1:13" ht="12.75" outlineLevel="1">
      <c r="A49" s="83"/>
      <c r="B49" s="23"/>
      <c r="C49" s="39"/>
      <c r="D49" s="39"/>
      <c r="E49" s="39" t="s">
        <v>27</v>
      </c>
      <c r="F49" s="39"/>
      <c r="G49" s="34">
        <v>125</v>
      </c>
      <c r="H49" s="11"/>
      <c r="I49" s="100">
        <v>125</v>
      </c>
      <c r="J49" s="100"/>
      <c r="K49" s="100"/>
      <c r="L49" s="100"/>
      <c r="M49" s="99">
        <f t="shared" si="1"/>
        <v>125</v>
      </c>
    </row>
    <row r="50" spans="1:13" ht="12.75" outlineLevel="1">
      <c r="A50" s="83"/>
      <c r="B50" s="23"/>
      <c r="C50" s="39"/>
      <c r="D50" s="39"/>
      <c r="E50" s="39" t="s">
        <v>90</v>
      </c>
      <c r="F50" s="39"/>
      <c r="G50" s="34">
        <v>240</v>
      </c>
      <c r="H50" s="11"/>
      <c r="I50" s="100">
        <v>240</v>
      </c>
      <c r="J50" s="100"/>
      <c r="K50" s="100"/>
      <c r="L50" s="100"/>
      <c r="M50" s="99">
        <f t="shared" si="1"/>
        <v>240</v>
      </c>
    </row>
    <row r="51" spans="1:13" ht="12.75">
      <c r="A51" s="83"/>
      <c r="B51" s="23"/>
      <c r="C51" s="39"/>
      <c r="D51" s="39"/>
      <c r="E51" s="39"/>
      <c r="F51" s="39"/>
      <c r="G51" s="34"/>
      <c r="H51" s="11"/>
      <c r="I51" s="100"/>
      <c r="J51" s="100"/>
      <c r="K51" s="100"/>
      <c r="L51" s="100"/>
      <c r="M51" s="99">
        <f t="shared" si="1"/>
        <v>0</v>
      </c>
    </row>
    <row r="52" spans="1:13" ht="12.75">
      <c r="A52" s="83"/>
      <c r="B52" s="23"/>
      <c r="C52" s="40" t="s">
        <v>28</v>
      </c>
      <c r="D52" s="39"/>
      <c r="E52" s="39"/>
      <c r="F52" s="39"/>
      <c r="G52" s="30">
        <f>SUM(G53:G56)</f>
        <v>4750</v>
      </c>
      <c r="H52" s="11"/>
      <c r="I52" s="97">
        <f>SUM(I53:I56)</f>
        <v>4625</v>
      </c>
      <c r="J52" s="100"/>
      <c r="K52" s="100"/>
      <c r="L52" s="100"/>
      <c r="M52" s="99"/>
    </row>
    <row r="53" spans="1:13" ht="12.75" outlineLevel="1">
      <c r="A53" s="83"/>
      <c r="B53" s="23"/>
      <c r="C53" s="39"/>
      <c r="D53" s="39" t="s">
        <v>29</v>
      </c>
      <c r="E53" s="39"/>
      <c r="F53" s="39"/>
      <c r="G53" s="34">
        <v>500</v>
      </c>
      <c r="H53" s="11"/>
      <c r="I53" s="100">
        <v>375</v>
      </c>
      <c r="J53" s="100"/>
      <c r="K53" s="100">
        <v>200</v>
      </c>
      <c r="L53" s="100"/>
      <c r="M53" s="99">
        <f>SUM(I53:L53)</f>
        <v>575</v>
      </c>
    </row>
    <row r="54" spans="1:13" ht="12.75" outlineLevel="1">
      <c r="A54" s="83"/>
      <c r="B54" s="23"/>
      <c r="C54" s="39"/>
      <c r="D54" s="39" t="s">
        <v>42</v>
      </c>
      <c r="E54" s="39"/>
      <c r="F54" s="39"/>
      <c r="G54" s="34">
        <v>3550</v>
      </c>
      <c r="H54" s="11"/>
      <c r="I54" s="100">
        <v>3550</v>
      </c>
      <c r="J54" s="100"/>
      <c r="K54" s="100"/>
      <c r="L54" s="100"/>
      <c r="M54" s="99">
        <f>SUM(I54:L54)</f>
        <v>3550</v>
      </c>
    </row>
    <row r="55" spans="1:13" ht="12.75" outlineLevel="1">
      <c r="A55" s="83"/>
      <c r="B55" s="23"/>
      <c r="C55" s="39"/>
      <c r="D55" s="39" t="s">
        <v>30</v>
      </c>
      <c r="E55" s="39"/>
      <c r="F55" s="39"/>
      <c r="G55" s="34">
        <v>500</v>
      </c>
      <c r="H55" s="11"/>
      <c r="I55" s="100">
        <v>500</v>
      </c>
      <c r="J55" s="100">
        <v>500</v>
      </c>
      <c r="K55" s="100"/>
      <c r="L55" s="100"/>
      <c r="M55" s="99">
        <f>SUM(I55:L55)</f>
        <v>1000</v>
      </c>
    </row>
    <row r="56" spans="1:13" ht="12.75" outlineLevel="1">
      <c r="A56" s="83"/>
      <c r="B56" s="23"/>
      <c r="C56" s="39"/>
      <c r="D56" s="39" t="s">
        <v>31</v>
      </c>
      <c r="E56" s="39"/>
      <c r="F56" s="39"/>
      <c r="G56" s="34">
        <v>200</v>
      </c>
      <c r="H56" s="11"/>
      <c r="I56" s="100">
        <v>200</v>
      </c>
      <c r="J56" s="100">
        <v>200</v>
      </c>
      <c r="K56" s="100"/>
      <c r="L56" s="100"/>
      <c r="M56" s="99">
        <f>SUM(I56:L56)</f>
        <v>400</v>
      </c>
    </row>
    <row r="57" spans="1:13" ht="12.75">
      <c r="A57" s="83"/>
      <c r="B57" s="82"/>
      <c r="C57" s="23"/>
      <c r="D57" s="23"/>
      <c r="E57" s="23"/>
      <c r="F57" s="23"/>
      <c r="G57" s="36"/>
      <c r="H57" s="11"/>
      <c r="I57" s="100"/>
      <c r="J57" s="100"/>
      <c r="K57" s="100"/>
      <c r="L57" s="100"/>
      <c r="M57" s="99"/>
    </row>
    <row r="58" spans="1:26" s="2" customFormat="1" ht="12.75">
      <c r="A58" s="90"/>
      <c r="B58" s="91" t="s">
        <v>32</v>
      </c>
      <c r="C58" s="92"/>
      <c r="D58" s="92"/>
      <c r="E58" s="92"/>
      <c r="F58" s="92"/>
      <c r="G58" s="35">
        <f>G59+G64+G69+G72+G75+G78++G81</f>
        <v>210723</v>
      </c>
      <c r="H58" s="101"/>
      <c r="I58" s="95">
        <f>I60+I64+I69+I72+I75+I81+I78</f>
        <v>93272.4</v>
      </c>
      <c r="J58" s="102"/>
      <c r="K58" s="102"/>
      <c r="L58" s="102"/>
      <c r="M58" s="10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13" ht="12.75">
      <c r="A59" s="83"/>
      <c r="B59" s="23"/>
      <c r="C59" s="23"/>
      <c r="D59" s="82" t="s">
        <v>66</v>
      </c>
      <c r="E59" s="23"/>
      <c r="F59" s="23"/>
      <c r="G59" s="30">
        <f>SUM(G60:G62)</f>
        <v>115000</v>
      </c>
      <c r="H59" s="11"/>
      <c r="I59" s="100"/>
      <c r="J59" s="100"/>
      <c r="K59" s="100"/>
      <c r="L59" s="100"/>
      <c r="M59" s="99"/>
    </row>
    <row r="60" spans="1:13" ht="12.75" outlineLevel="1">
      <c r="A60" s="83"/>
      <c r="B60" s="23"/>
      <c r="C60" s="23"/>
      <c r="D60" s="23"/>
      <c r="E60" s="23" t="s">
        <v>91</v>
      </c>
      <c r="F60" s="23" t="s">
        <v>92</v>
      </c>
      <c r="G60" s="34">
        <v>15000</v>
      </c>
      <c r="H60" s="11"/>
      <c r="I60" s="100">
        <v>15000</v>
      </c>
      <c r="J60" s="100"/>
      <c r="K60" s="100"/>
      <c r="L60" s="100"/>
      <c r="M60" s="99">
        <f>SUM(I60:L60)</f>
        <v>15000</v>
      </c>
    </row>
    <row r="61" spans="1:13" ht="12.75" outlineLevel="1">
      <c r="A61" s="83"/>
      <c r="B61" s="23"/>
      <c r="C61" s="23"/>
      <c r="D61" s="23"/>
      <c r="E61" s="23" t="s">
        <v>93</v>
      </c>
      <c r="F61" s="23"/>
      <c r="G61" s="34">
        <v>50000</v>
      </c>
      <c r="H61" s="11"/>
      <c r="I61" s="100">
        <v>0</v>
      </c>
      <c r="J61" s="100"/>
      <c r="K61" s="100"/>
      <c r="L61" s="100">
        <v>50000</v>
      </c>
      <c r="M61" s="99">
        <f>SUM(I61:L61)</f>
        <v>50000</v>
      </c>
    </row>
    <row r="62" spans="1:13" ht="12.75" outlineLevel="1">
      <c r="A62" s="83"/>
      <c r="B62" s="23"/>
      <c r="C62" s="23"/>
      <c r="D62" s="23"/>
      <c r="E62" s="23" t="s">
        <v>72</v>
      </c>
      <c r="F62" s="23"/>
      <c r="G62" s="34">
        <v>50000</v>
      </c>
      <c r="H62" s="11"/>
      <c r="I62" s="100">
        <v>0</v>
      </c>
      <c r="J62" s="100"/>
      <c r="K62" s="100"/>
      <c r="L62" s="100"/>
      <c r="M62" s="99">
        <f>SUM(I62:L62)</f>
        <v>0</v>
      </c>
    </row>
    <row r="63" spans="1:13" ht="12.75" outlineLevel="1">
      <c r="A63" s="83"/>
      <c r="B63" s="23"/>
      <c r="C63" s="23"/>
      <c r="D63" s="23"/>
      <c r="E63" s="23"/>
      <c r="F63" s="23"/>
      <c r="G63" s="34"/>
      <c r="H63" s="11"/>
      <c r="I63" s="100"/>
      <c r="J63" s="100"/>
      <c r="K63" s="100"/>
      <c r="L63" s="100"/>
      <c r="M63" s="99"/>
    </row>
    <row r="64" spans="1:13" ht="12.75">
      <c r="A64" s="83"/>
      <c r="B64" s="23"/>
      <c r="C64" s="23"/>
      <c r="D64" s="82" t="s">
        <v>44</v>
      </c>
      <c r="E64" s="23"/>
      <c r="F64" s="23"/>
      <c r="G64" s="30">
        <f>SUM(G65:G66)</f>
        <v>15000</v>
      </c>
      <c r="H64" s="11"/>
      <c r="I64" s="97">
        <f>SUM(I65:I67)</f>
        <v>15127.93</v>
      </c>
      <c r="J64" s="100"/>
      <c r="K64" s="100"/>
      <c r="L64" s="100"/>
      <c r="M64" s="99"/>
    </row>
    <row r="65" spans="1:13" ht="12.75" outlineLevel="1">
      <c r="A65" s="83"/>
      <c r="B65" s="23"/>
      <c r="C65" s="23"/>
      <c r="D65" s="23"/>
      <c r="E65" s="23" t="s">
        <v>94</v>
      </c>
      <c r="F65" s="23"/>
      <c r="G65" s="34">
        <v>5000</v>
      </c>
      <c r="H65" s="11"/>
      <c r="I65" s="100">
        <v>4999.92</v>
      </c>
      <c r="J65" s="100">
        <v>416.66</v>
      </c>
      <c r="K65" s="100">
        <v>416.66</v>
      </c>
      <c r="L65" s="100">
        <v>416.66</v>
      </c>
      <c r="M65" s="99">
        <f>SUM(I65:L65)</f>
        <v>6249.9</v>
      </c>
    </row>
    <row r="66" spans="1:13" ht="12.75" outlineLevel="1">
      <c r="A66" s="83"/>
      <c r="B66" s="23"/>
      <c r="C66" s="23"/>
      <c r="D66" s="23"/>
      <c r="E66" s="23" t="s">
        <v>46</v>
      </c>
      <c r="F66" s="23"/>
      <c r="G66" s="34">
        <v>10000</v>
      </c>
      <c r="H66" s="11"/>
      <c r="I66" s="100">
        <v>9328.01</v>
      </c>
      <c r="J66" s="100">
        <v>652.5</v>
      </c>
      <c r="K66" s="100">
        <v>652.5</v>
      </c>
      <c r="L66" s="100">
        <v>652.5</v>
      </c>
      <c r="M66" s="99">
        <f>SUM(I66:L66)</f>
        <v>11285.51</v>
      </c>
    </row>
    <row r="67" spans="1:13" ht="12.75">
      <c r="A67" s="83"/>
      <c r="B67" s="23"/>
      <c r="C67" s="23"/>
      <c r="D67" s="23"/>
      <c r="E67" s="23" t="s">
        <v>95</v>
      </c>
      <c r="F67" s="23"/>
      <c r="G67" s="34"/>
      <c r="H67" s="11"/>
      <c r="I67" s="100">
        <v>800</v>
      </c>
      <c r="J67" s="100"/>
      <c r="K67" s="100"/>
      <c r="L67" s="100"/>
      <c r="M67" s="99">
        <f>SUM(I67:L67)</f>
        <v>800</v>
      </c>
    </row>
    <row r="68" spans="1:13" ht="12.75">
      <c r="A68" s="83"/>
      <c r="B68" s="23"/>
      <c r="C68" s="23"/>
      <c r="D68" s="23"/>
      <c r="E68" s="23"/>
      <c r="F68" s="23"/>
      <c r="G68" s="34"/>
      <c r="H68" s="11"/>
      <c r="I68" s="100"/>
      <c r="J68" s="100"/>
      <c r="K68" s="100"/>
      <c r="L68" s="100"/>
      <c r="M68" s="99"/>
    </row>
    <row r="69" spans="1:13" ht="12.75">
      <c r="A69" s="83"/>
      <c r="B69" s="23"/>
      <c r="C69" s="23"/>
      <c r="D69" s="82" t="s">
        <v>70</v>
      </c>
      <c r="E69" s="23"/>
      <c r="F69" s="23"/>
      <c r="G69" s="30">
        <f>SUM(G70:G71)</f>
        <v>3000</v>
      </c>
      <c r="H69" s="11"/>
      <c r="I69" s="97">
        <f>SUM(I70:I70)</f>
        <v>1404.17</v>
      </c>
      <c r="J69" s="100"/>
      <c r="K69" s="100"/>
      <c r="L69" s="100"/>
      <c r="M69" s="99"/>
    </row>
    <row r="70" spans="1:13" ht="12.75" customHeight="1" outlineLevel="1">
      <c r="A70" s="83"/>
      <c r="B70" s="23"/>
      <c r="C70" s="23"/>
      <c r="D70" s="23"/>
      <c r="E70" s="23" t="s">
        <v>67</v>
      </c>
      <c r="F70" s="23"/>
      <c r="G70" s="34">
        <v>3000</v>
      </c>
      <c r="H70" s="11"/>
      <c r="I70" s="100">
        <v>1404.17</v>
      </c>
      <c r="J70" s="100"/>
      <c r="K70" s="100">
        <v>1596</v>
      </c>
      <c r="L70" s="100"/>
      <c r="M70" s="99">
        <f>SUM(I70:L70)</f>
        <v>3000.17</v>
      </c>
    </row>
    <row r="71" spans="1:13" ht="12.75">
      <c r="A71" s="83"/>
      <c r="B71" s="23"/>
      <c r="C71" s="23"/>
      <c r="D71" s="23"/>
      <c r="E71" s="23"/>
      <c r="F71" s="23"/>
      <c r="G71" s="34"/>
      <c r="H71" s="11"/>
      <c r="I71" s="100"/>
      <c r="J71" s="100"/>
      <c r="K71" s="100"/>
      <c r="L71" s="100"/>
      <c r="M71" s="99"/>
    </row>
    <row r="72" spans="1:13" ht="12.75">
      <c r="A72" s="83"/>
      <c r="B72" s="23"/>
      <c r="C72" s="23"/>
      <c r="D72" s="82" t="s">
        <v>33</v>
      </c>
      <c r="E72" s="23"/>
      <c r="F72" s="23"/>
      <c r="G72" s="30">
        <f>SUM(G73:G73)</f>
        <v>61723</v>
      </c>
      <c r="H72" s="11"/>
      <c r="I72" s="97">
        <f>SUM(I73)</f>
        <v>61740.3</v>
      </c>
      <c r="J72" s="100"/>
      <c r="K72" s="100"/>
      <c r="L72" s="100"/>
      <c r="M72" s="99"/>
    </row>
    <row r="73" spans="1:13" ht="12.75" outlineLevel="1">
      <c r="A73" s="83"/>
      <c r="B73" s="23"/>
      <c r="C73" s="23"/>
      <c r="D73" s="23"/>
      <c r="E73" s="23" t="s">
        <v>96</v>
      </c>
      <c r="F73" s="23"/>
      <c r="G73" s="34">
        <v>61723</v>
      </c>
      <c r="H73" s="11"/>
      <c r="I73" s="100">
        <v>61740.3</v>
      </c>
      <c r="J73" s="100"/>
      <c r="K73" s="100"/>
      <c r="L73" s="100"/>
      <c r="M73" s="99">
        <f>SUM(I73:L73)</f>
        <v>61740.3</v>
      </c>
    </row>
    <row r="74" spans="1:13" ht="12.75">
      <c r="A74" s="83"/>
      <c r="B74" s="23"/>
      <c r="C74" s="23"/>
      <c r="D74" s="23"/>
      <c r="E74" s="23"/>
      <c r="F74" s="23"/>
      <c r="G74" s="34"/>
      <c r="H74" s="11"/>
      <c r="I74" s="100"/>
      <c r="J74" s="100"/>
      <c r="K74" s="100"/>
      <c r="L74" s="100"/>
      <c r="M74" s="99">
        <f>SUM(I74:L74)</f>
        <v>0</v>
      </c>
    </row>
    <row r="75" spans="1:13" ht="12.75">
      <c r="A75" s="83"/>
      <c r="B75" s="23"/>
      <c r="C75" s="23"/>
      <c r="D75" s="82" t="s">
        <v>79</v>
      </c>
      <c r="E75" s="23"/>
      <c r="F75" s="23" t="s">
        <v>97</v>
      </c>
      <c r="G75" s="30">
        <f>SUM(G76:G77)</f>
        <v>10000</v>
      </c>
      <c r="H75" s="11"/>
      <c r="I75" s="97">
        <f>SUM(I76:I77)</f>
        <v>0</v>
      </c>
      <c r="J75" s="100"/>
      <c r="K75" s="100"/>
      <c r="L75" s="100"/>
      <c r="M75" s="99"/>
    </row>
    <row r="76" spans="1:13" ht="12.75" outlineLevel="1">
      <c r="A76" s="83"/>
      <c r="B76" s="23"/>
      <c r="C76" s="23"/>
      <c r="D76" s="23"/>
      <c r="E76" s="23" t="s">
        <v>98</v>
      </c>
      <c r="F76" s="23"/>
      <c r="G76" s="34">
        <v>10000</v>
      </c>
      <c r="H76" s="11"/>
      <c r="I76" s="100">
        <v>0</v>
      </c>
      <c r="J76" s="100"/>
      <c r="K76" s="100"/>
      <c r="L76" s="100">
        <v>12000</v>
      </c>
      <c r="M76" s="99">
        <f>SUM(I76:L76)</f>
        <v>12000</v>
      </c>
    </row>
    <row r="77" spans="1:13" ht="12.75" outlineLevel="1">
      <c r="A77" s="83"/>
      <c r="B77" s="23"/>
      <c r="C77" s="23"/>
      <c r="D77" s="23"/>
      <c r="E77" s="23"/>
      <c r="F77" s="23"/>
      <c r="G77" s="34"/>
      <c r="H77" s="11"/>
      <c r="I77" s="100"/>
      <c r="J77" s="100"/>
      <c r="K77" s="100"/>
      <c r="L77" s="100"/>
      <c r="M77" s="99">
        <f>SUM(I77:L77)</f>
        <v>0</v>
      </c>
    </row>
    <row r="78" spans="1:13" ht="12.75" outlineLevel="1">
      <c r="A78" s="83"/>
      <c r="B78" s="23"/>
      <c r="C78" s="23"/>
      <c r="D78" s="82" t="s">
        <v>99</v>
      </c>
      <c r="E78" s="23"/>
      <c r="F78" s="23"/>
      <c r="G78" s="42">
        <f>SUM(G79)</f>
        <v>5000</v>
      </c>
      <c r="H78" s="11"/>
      <c r="J78" s="100"/>
      <c r="K78" s="100"/>
      <c r="L78" s="100"/>
      <c r="M78" s="99">
        <v>-5000</v>
      </c>
    </row>
    <row r="79" spans="1:13" ht="12.75" outlineLevel="1">
      <c r="A79" s="83"/>
      <c r="B79" s="23"/>
      <c r="C79" s="23"/>
      <c r="D79" s="23"/>
      <c r="E79" s="23" t="s">
        <v>100</v>
      </c>
      <c r="F79" s="23"/>
      <c r="G79" s="34">
        <v>5000</v>
      </c>
      <c r="H79" s="11"/>
      <c r="I79" s="100"/>
      <c r="J79" s="100"/>
      <c r="K79" s="100"/>
      <c r="L79" s="100"/>
      <c r="M79" s="99">
        <f>SUM(I79:L79)</f>
        <v>0</v>
      </c>
    </row>
    <row r="80" spans="1:13" ht="12.75" outlineLevel="1">
      <c r="A80" s="83"/>
      <c r="B80" s="23"/>
      <c r="C80" s="23"/>
      <c r="D80" s="23"/>
      <c r="E80" s="23"/>
      <c r="F80" s="23"/>
      <c r="G80" s="34"/>
      <c r="H80" s="11"/>
      <c r="I80" s="100"/>
      <c r="J80" s="100"/>
      <c r="K80" s="100"/>
      <c r="L80" s="100"/>
      <c r="M80" s="99">
        <f>SUM(I80:L80)</f>
        <v>0</v>
      </c>
    </row>
    <row r="81" spans="1:13" ht="12.75" outlineLevel="1">
      <c r="A81" s="83"/>
      <c r="B81" s="23"/>
      <c r="C81" s="23"/>
      <c r="D81" s="82" t="s">
        <v>68</v>
      </c>
      <c r="E81" s="23"/>
      <c r="F81" s="23"/>
      <c r="G81" s="30">
        <f>SUM(G82:G83)</f>
        <v>1000</v>
      </c>
      <c r="H81" s="11"/>
      <c r="I81" s="97">
        <f>SUM(I82:I83)</f>
        <v>0</v>
      </c>
      <c r="J81" s="100"/>
      <c r="K81" s="100"/>
      <c r="L81" s="100"/>
      <c r="M81" s="99"/>
    </row>
    <row r="82" spans="1:13" ht="12.75" outlineLevel="1">
      <c r="A82" s="83"/>
      <c r="B82" s="23"/>
      <c r="C82" s="23"/>
      <c r="D82" s="82"/>
      <c r="E82" s="23" t="s">
        <v>101</v>
      </c>
      <c r="F82" s="23"/>
      <c r="G82" s="34">
        <v>1000</v>
      </c>
      <c r="H82" s="11"/>
      <c r="I82" s="100">
        <v>0</v>
      </c>
      <c r="J82" s="100"/>
      <c r="K82" s="100"/>
      <c r="L82" s="100"/>
      <c r="M82" s="99">
        <f>SUM(I82:L82)</f>
        <v>0</v>
      </c>
    </row>
    <row r="83" spans="1:13" ht="12.75" outlineLevel="1">
      <c r="A83" s="83"/>
      <c r="B83" s="23"/>
      <c r="C83" s="23"/>
      <c r="D83" s="23"/>
      <c r="E83" s="23"/>
      <c r="F83" s="23"/>
      <c r="G83" s="37"/>
      <c r="H83" s="11"/>
      <c r="I83" s="100"/>
      <c r="J83" s="100"/>
      <c r="K83" s="100"/>
      <c r="L83" s="100"/>
      <c r="M83" s="99">
        <f>SUM(I83:L83)</f>
        <v>0</v>
      </c>
    </row>
    <row r="84" spans="1:13" s="2" customFormat="1" ht="12.75">
      <c r="A84" s="90"/>
      <c r="B84" s="91" t="s">
        <v>34</v>
      </c>
      <c r="C84" s="92"/>
      <c r="D84" s="92"/>
      <c r="E84" s="92"/>
      <c r="F84" s="92"/>
      <c r="G84" s="35">
        <f>G85</f>
        <v>5000</v>
      </c>
      <c r="H84" s="101"/>
      <c r="I84" s="94">
        <f>SUM(I85)</f>
        <v>5299.2</v>
      </c>
      <c r="J84" s="102"/>
      <c r="K84" s="102"/>
      <c r="L84" s="102"/>
      <c r="M84" s="103"/>
    </row>
    <row r="85" spans="1:13" ht="12.75">
      <c r="A85" s="83"/>
      <c r="B85" s="23"/>
      <c r="C85" s="23"/>
      <c r="D85" s="82" t="s">
        <v>34</v>
      </c>
      <c r="E85" s="23"/>
      <c r="F85" s="23"/>
      <c r="G85" s="30">
        <f>SUM(G86:G87)</f>
        <v>5000</v>
      </c>
      <c r="H85" s="11"/>
      <c r="I85" s="134">
        <f>SUM(I86:I87)</f>
        <v>5299.2</v>
      </c>
      <c r="J85" s="100"/>
      <c r="K85" s="100">
        <v>1000</v>
      </c>
      <c r="L85" s="100"/>
      <c r="M85" s="99"/>
    </row>
    <row r="86" spans="1:13" ht="12.75" outlineLevel="1">
      <c r="A86" s="83"/>
      <c r="B86" s="23"/>
      <c r="C86" s="23"/>
      <c r="D86" s="82"/>
      <c r="E86" s="23" t="s">
        <v>35</v>
      </c>
      <c r="F86" s="23"/>
      <c r="G86" s="38">
        <v>5000</v>
      </c>
      <c r="H86" s="11"/>
      <c r="I86" s="100">
        <v>5299.2</v>
      </c>
      <c r="J86" s="100"/>
      <c r="K86" s="100"/>
      <c r="L86" s="100"/>
      <c r="M86" s="99">
        <f>SUM(I86:L86)</f>
        <v>5299.2</v>
      </c>
    </row>
    <row r="87" spans="1:13" ht="12.75" outlineLevel="1">
      <c r="A87" s="83"/>
      <c r="B87" s="23"/>
      <c r="C87" s="23"/>
      <c r="D87" s="82"/>
      <c r="E87" s="23"/>
      <c r="F87" s="23"/>
      <c r="G87" s="37"/>
      <c r="H87" s="11"/>
      <c r="I87" s="100"/>
      <c r="J87" s="100"/>
      <c r="K87" s="100"/>
      <c r="L87" s="100"/>
      <c r="M87" s="99">
        <f>SUM(I87:L87)</f>
        <v>0</v>
      </c>
    </row>
    <row r="88" spans="1:13" s="2" customFormat="1" ht="12.75">
      <c r="A88" s="90"/>
      <c r="B88" s="91" t="s">
        <v>36</v>
      </c>
      <c r="C88" s="92"/>
      <c r="D88" s="92"/>
      <c r="E88" s="92"/>
      <c r="F88" s="92"/>
      <c r="G88" s="35">
        <f>SUM(G89:G90)</f>
        <v>40000</v>
      </c>
      <c r="H88" s="101"/>
      <c r="I88" s="94">
        <f>SUM(I89:I90)</f>
        <v>22581.4</v>
      </c>
      <c r="J88" s="102"/>
      <c r="K88" s="102"/>
      <c r="L88" s="102"/>
      <c r="M88" s="103"/>
    </row>
    <row r="89" spans="1:16" ht="12.75">
      <c r="A89" s="83"/>
      <c r="B89" s="23"/>
      <c r="C89" s="39"/>
      <c r="D89" s="82" t="s">
        <v>37</v>
      </c>
      <c r="E89" s="39"/>
      <c r="F89" s="39"/>
      <c r="G89" s="38">
        <v>28000</v>
      </c>
      <c r="H89" s="11"/>
      <c r="I89" s="100">
        <v>14606.4</v>
      </c>
      <c r="J89" s="100"/>
      <c r="K89" s="100">
        <v>15800</v>
      </c>
      <c r="L89" s="100"/>
      <c r="M89" s="99">
        <f>SUM(I89:L89)</f>
        <v>30406.4</v>
      </c>
      <c r="P89" s="3"/>
    </row>
    <row r="90" spans="1:13" ht="13.5" thickBot="1">
      <c r="A90" s="104"/>
      <c r="B90" s="24"/>
      <c r="C90" s="105"/>
      <c r="D90" s="106" t="s">
        <v>40</v>
      </c>
      <c r="E90" s="105"/>
      <c r="F90" s="105"/>
      <c r="G90" s="107">
        <v>12000</v>
      </c>
      <c r="H90" s="20"/>
      <c r="I90" s="108">
        <v>7975</v>
      </c>
      <c r="J90" s="108"/>
      <c r="K90" s="108">
        <v>1000</v>
      </c>
      <c r="L90" s="108"/>
      <c r="M90" s="109">
        <f>SUM(I90:L90)</f>
        <v>8975</v>
      </c>
    </row>
    <row r="91" spans="1:7" ht="12.75">
      <c r="A91" s="2"/>
      <c r="B91" s="14"/>
      <c r="C91" s="2"/>
      <c r="D91" s="2"/>
      <c r="E91" s="2"/>
      <c r="F91" s="2"/>
      <c r="G91" s="9"/>
    </row>
  </sheetData>
  <sheetProtection/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</dc:creator>
  <cp:keywords/>
  <dc:description/>
  <cp:lastModifiedBy>Gail Alsobrook</cp:lastModifiedBy>
  <cp:lastPrinted>2015-10-15T11:59:31Z</cp:lastPrinted>
  <dcterms:created xsi:type="dcterms:W3CDTF">2011-09-27T14:46:02Z</dcterms:created>
  <dcterms:modified xsi:type="dcterms:W3CDTF">2015-10-15T12:13:01Z</dcterms:modified>
  <cp:category/>
  <cp:version/>
  <cp:contentType/>
  <cp:contentStatus/>
</cp:coreProperties>
</file>